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6.xml.rels" ContentType="application/vnd.openxmlformats-package.relationships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2.vml" ContentType="application/vnd.openxmlformats-officedocument.vmlDrawing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Pland des ressources (IdF)" sheetId="1" state="visible" r:id="rId3"/>
    <sheet name="Plafon des ressources (Autres)" sheetId="2" state="visible" r:id="rId4"/>
    <sheet name="Plan de finacement" sheetId="3" state="visible" r:id="rId5"/>
    <sheet name="Facture Electricité" sheetId="4" state="visible" r:id="rId6"/>
    <sheet name="Optimisation HC" sheetId="5" state="visible" r:id="rId7"/>
    <sheet name="Signature énergétique" sheetId="6" state="visible" r:id="rId8"/>
    <sheet name="Depenses energie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B14" authorId="0">
      <text>
        <r>
          <rPr>
            <sz val="10"/>
            <rFont val="Arial"/>
            <family val="2"/>
          </rPr>
          <t xml:space="preserve">jean pierre moya:
</t>
        </r>
        <r>
          <rPr>
            <sz val="9"/>
            <rFont val="Tahoma"/>
            <family val="0"/>
            <charset val="1"/>
          </rPr>
          <t xml:space="preserve">Le montant des ressources à prendre en considération au cours d’une année donnée est égale à la somme des revenus fiscaux de référence de chaque personne composant le ménage (Arrêté du 24 mai 2013 relatif aux plafonds de ressources applicables à certains bénéficiaires des subventions de l’Agence Nationale de l’Habitat.
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B14" authorId="0">
      <text>
        <r>
          <rPr>
            <sz val="10"/>
            <rFont val="Arial"/>
            <family val="2"/>
          </rPr>
          <t xml:space="preserve">jean pierre moya:
</t>
        </r>
        <r>
          <rPr>
            <sz val="9"/>
            <rFont val="Tahoma"/>
            <family val="0"/>
            <charset val="1"/>
          </rPr>
          <t xml:space="preserve">Le montant des ressources à prendre en considération au cours d’une année donnée est égale à la somme des revenus fiscaux de référence de chaque personne composant le ménage (Arrêté du 24 mai 2013 relatif aux plafonds de ressources applicables à certains bénéficiaires des subventions de l’Agence Nationale de l’Habitat.
</t>
        </r>
      </text>
    </comment>
  </commentList>
</comments>
</file>

<file path=xl/sharedStrings.xml><?xml version="1.0" encoding="utf-8"?>
<sst xmlns="http://schemas.openxmlformats.org/spreadsheetml/2006/main" count="185" uniqueCount="148">
  <si>
    <t xml:space="preserve">PLAFOND DES RESSOURCES EN ILE DE FRANCE</t>
  </si>
  <si>
    <t xml:space="preserve">Au 1er janvier 2024</t>
  </si>
  <si>
    <t xml:space="preserve">Ménages aux revenus très modestes</t>
  </si>
  <si>
    <t xml:space="preserve">Ménages aux revenus modestes</t>
  </si>
  <si>
    <t xml:space="preserve">Ménages aux revenus intermédiaires</t>
  </si>
  <si>
    <t xml:space="preserve">Ménages aux revenus supérieurs</t>
  </si>
  <si>
    <t xml:space="preserve">Commentaires</t>
  </si>
  <si>
    <t xml:space="preserve">1 : Nb. De personnes composant le ménage</t>
  </si>
  <si>
    <t xml:space="preserve">2 : Nb. De personnes composant le ménage</t>
  </si>
  <si>
    <t xml:space="preserve">3 : Nb. De personnes composant le ménage</t>
  </si>
  <si>
    <t xml:space="preserve">4 : Nb. De personnes composant le ménage</t>
  </si>
  <si>
    <t xml:space="preserve">5 : Nb. De personnes composant le ménage</t>
  </si>
  <si>
    <t xml:space="preserve">Personne supplémentaire </t>
  </si>
  <si>
    <t xml:space="preserve">Nb. total de personnes composant le ménage</t>
  </si>
  <si>
    <t xml:space="preserve">Plafond des ressources pris en compte dans MPR</t>
  </si>
  <si>
    <t xml:space="preserve">Revenu fiscal de référence du ménage
ou ressources annuelles du ménage</t>
  </si>
  <si>
    <t xml:space="preserve">Coefficient Conversion</t>
  </si>
  <si>
    <t xml:space="preserve">Électricité (Dépenses, consommation et prix moyen)</t>
  </si>
  <si>
    <t xml:space="preserve">Fioul (Dépenses, consommation, prix moyen)</t>
  </si>
  <si>
    <t xml:space="preserve">Butane (dépenses, consommation, prix moyen</t>
  </si>
  <si>
    <t xml:space="preserve">Propane (dépenses, consommation, prix moyen)</t>
  </si>
  <si>
    <t xml:space="preserve">Gaz (dépenses, consommations, prix moyen)</t>
  </si>
  <si>
    <t xml:space="preserve">Bois bûches (dépenses, consommations, prix moyen)</t>
  </si>
  <si>
    <t xml:space="preserve">Bois granulés (dépenses, consommation,  prix moyen)</t>
  </si>
  <si>
    <t xml:space="preserve">Total des dépenses moyennes annuelles d’énergie</t>
  </si>
  <si>
    <t xml:space="preserve">Part des dépenses d’énergie sur le revenu</t>
  </si>
  <si>
    <t xml:space="preserve">Questionnaire - Ressenti de froid (inconfort en hiver) ?</t>
  </si>
  <si>
    <t xml:space="preserve">oui</t>
  </si>
  <si>
    <t xml:space="preserve">Questionnaire - Ressenti de chaud (inconfort en été) ?</t>
  </si>
  <si>
    <t xml:space="preserve">Conformité au RSD ?</t>
  </si>
  <si>
    <t xml:space="preserve">non</t>
  </si>
  <si>
    <t xml:space="preserve">Surface habitable du logement &amp; dépenses par m2</t>
  </si>
  <si>
    <t xml:space="preserve">Consommation totale en énergie finale</t>
  </si>
  <si>
    <t xml:space="preserve">Consommation totale en énergie primaire</t>
  </si>
  <si>
    <t xml:space="preserve">PLAFOND DES RESSOURCES POUR LES REGIONS AUTRES QU’ILE DE FRANCE</t>
  </si>
  <si>
    <t xml:space="preserve">Personne supplémentaire</t>
  </si>
  <si>
    <t xml:space="preserve">Consommation totale en énergie finale kWh EF</t>
  </si>
  <si>
    <t xml:space="preserve">Consommation totale en énergie primaire kWh EP</t>
  </si>
  <si>
    <t xml:space="preserve">Plan de financement des travaux de rénovation énergétique</t>
  </si>
  <si>
    <t xml:space="preserve">€ TTC</t>
  </si>
  <si>
    <t xml:space="preserve">Montant des travaux à financer</t>
  </si>
  <si>
    <t xml:space="preserve">Estimation du coût des travaux par l’accompagnateur ou par devis d’entreprises</t>
  </si>
  <si>
    <t xml:space="preserve">Subvention ANAH (Parcours accompagné)</t>
  </si>
  <si>
    <t xml:space="preserve">Selon les ressources du ménage et l’éligibilité des travaux
Attention à l'écrêtement des subventions</t>
  </si>
  <si>
    <t xml:space="preserve">Subvention ANAH (MPR)</t>
  </si>
  <si>
    <t xml:space="preserve">Subvention ANAH (CEE)</t>
  </si>
  <si>
    <t xml:space="preserve">Subvention de la Région</t>
  </si>
  <si>
    <t xml:space="preserve">Subvention du Département</t>
  </si>
  <si>
    <t xml:space="preserve">Subvention communale/intercommunale</t>
  </si>
  <si>
    <t xml:space="preserve">TOTAL SUBVENTIONS</t>
  </si>
  <si>
    <t xml:space="preserve">Ne pas dépasser le taux maximum de subventions (écrêtement)</t>
  </si>
  <si>
    <t xml:space="preserve">Reste à charge pour le ménage</t>
  </si>
  <si>
    <t xml:space="preserve">Voir plus bas la part du reste à charge dans le RFR</t>
  </si>
  <si>
    <t xml:space="preserve">Fonds propres</t>
  </si>
  <si>
    <t xml:space="preserve">Cf. ONPE ou OSCAR pour d’autres aides financières</t>
  </si>
  <si>
    <t xml:space="preserve">Prêt à taux zéro (PTZ)</t>
  </si>
  <si>
    <r>
      <rPr>
        <sz val="10"/>
        <color rgb="FF000000"/>
        <rFont val="Helvetica Neue"/>
        <family val="0"/>
        <charset val="1"/>
      </rPr>
      <t xml:space="preserve">Éventuellement remplacé par le </t>
    </r>
    <r>
      <rPr>
        <b val="true"/>
        <sz val="10"/>
        <rFont val="Helvetica Neue"/>
        <family val="0"/>
        <charset val="1"/>
      </rPr>
      <t xml:space="preserve">prêt avance rénovation</t>
    </r>
    <r>
      <rPr>
        <sz val="10"/>
        <rFont val="Helvetica Neue"/>
        <family val="0"/>
        <charset val="1"/>
      </rPr>
      <t xml:space="preserve"> (CF. ONPE)</t>
    </r>
  </si>
  <si>
    <t xml:space="preserve">Durée du PTZ</t>
  </si>
  <si>
    <t xml:space="preserve">Taux d’intérêt du PTZ</t>
  </si>
  <si>
    <t xml:space="preserve">Le taux d'intérêt n'est pas 0% mais 0,00000001%</t>
  </si>
  <si>
    <t xml:space="preserve">Montant des mensualités PTZ à rembourser</t>
  </si>
  <si>
    <t xml:space="preserve">Attention à la capacité d’emprunt du ménage</t>
  </si>
  <si>
    <t xml:space="preserve">Revenu Fiscal de Référence du ménage (RFR)</t>
  </si>
  <si>
    <t xml:space="preserve">Le RFR par mois</t>
  </si>
  <si>
    <t xml:space="preserve">Attention au taux d’endettement (savoir si le ménage rembourse d’autres emprunts)</t>
  </si>
  <si>
    <t xml:space="preserve">Reste pour le ménage</t>
  </si>
  <si>
    <t xml:space="preserve">Le RFR par mois après déduction des mensualités de remboursement</t>
  </si>
  <si>
    <t xml:space="preserve">Charges mensuelles d’énergie avant travaux</t>
  </si>
  <si>
    <r>
      <rPr>
        <sz val="10"/>
        <rFont val="Helvetica Neue"/>
        <family val="0"/>
        <charset val="1"/>
      </rPr>
      <t xml:space="preserve">Selon </t>
    </r>
    <r>
      <rPr>
        <b val="true"/>
        <sz val="10"/>
        <rFont val="Helvetica Neue"/>
        <family val="0"/>
        <charset val="1"/>
      </rPr>
      <t xml:space="preserve">estimation conventionnelle</t>
    </r>
    <r>
      <rPr>
        <sz val="10"/>
        <rFont val="Helvetica Neue"/>
        <family val="0"/>
        <charset val="1"/>
      </rPr>
      <t xml:space="preserve"> de l'audit énergétique</t>
    </r>
  </si>
  <si>
    <t xml:space="preserve">Charges mensuelles d’énergie après travaux</t>
  </si>
  <si>
    <r>
      <rPr>
        <sz val="10"/>
        <rFont val="Helvetica Neue"/>
        <family val="0"/>
        <charset val="1"/>
      </rPr>
      <t xml:space="preserve">Selon </t>
    </r>
    <r>
      <rPr>
        <b val="true"/>
        <sz val="10"/>
        <rFont val="Helvetica Neue"/>
        <family val="0"/>
        <charset val="1"/>
      </rPr>
      <t xml:space="preserve">estimation conventionnelle</t>
    </r>
    <r>
      <rPr>
        <sz val="10"/>
        <rFont val="Helvetica Neue"/>
        <family val="0"/>
        <charset val="1"/>
      </rPr>
      <t xml:space="preserve"> de l’audit énergétique</t>
    </r>
  </si>
  <si>
    <t xml:space="preserve">Gain de pouvoir d’achat</t>
  </si>
  <si>
    <t xml:space="preserve">C’est un gain conventionnel</t>
  </si>
  <si>
    <t xml:space="preserve">Saisie des factures d’électricité</t>
  </si>
  <si>
    <t xml:space="preserve">Saisie des consommations d’électricité</t>
  </si>
  <si>
    <t xml:space="preserve">Date début</t>
  </si>
  <si>
    <t xml:space="preserve">Date fin</t>
  </si>
  <si>
    <t xml:space="preserve">Nb. jours</t>
  </si>
  <si>
    <t xml:space="preserve">Index début HP</t>
  </si>
  <si>
    <t xml:space="preserve">Index fin
HP</t>
  </si>
  <si>
    <t xml:space="preserve">Nb. kWh
HP</t>
  </si>
  <si>
    <t xml:space="preserve">Index début
HC</t>
  </si>
  <si>
    <t xml:space="preserve">Index fin
HC</t>
  </si>
  <si>
    <t xml:space="preserve">Nb. kWh
HC</t>
  </si>
  <si>
    <t xml:space="preserve">€ TTC facture</t>
  </si>
  <si>
    <t xml:space="preserve">€ TTC/kWh</t>
  </si>
  <si>
    <t xml:space="preserve">1 - Première facture</t>
  </si>
  <si>
    <t xml:space="preserve">2 - Deuxième facture</t>
  </si>
  <si>
    <t xml:space="preserve">3 - Troisième facture</t>
  </si>
  <si>
    <t xml:space="preserve">4 - Quatrième facture</t>
  </si>
  <si>
    <t xml:space="preserve">5 - Cinquième facture</t>
  </si>
  <si>
    <t xml:space="preserve">6 - Sixième facture</t>
  </si>
  <si>
    <t xml:space="preserve">7 - Septième facture</t>
  </si>
  <si>
    <t xml:space="preserve">8 - Huitième facture</t>
  </si>
  <si>
    <t xml:space="preserve">9 - Neuvième facture</t>
  </si>
  <si>
    <t xml:space="preserve">10 - Dixième facture</t>
  </si>
  <si>
    <t xml:space="preserve">Total</t>
  </si>
  <si>
    <t xml:space="preserve">Moyenne annuelle</t>
  </si>
  <si>
    <t xml:space="preserve">Optimisation de l’option tarifaire Heures Creuses</t>
  </si>
  <si>
    <t xml:space="preserve">Etat initial</t>
  </si>
  <si>
    <t xml:space="preserve">SIMUL 1</t>
  </si>
  <si>
    <t xml:space="preserve">SIMUL 2</t>
  </si>
  <si>
    <t xml:space="preserve">SIMUL 3</t>
  </si>
  <si>
    <t xml:space="preserve">SIMUL 4</t>
  </si>
  <si>
    <t xml:space="preserve">SIMUL 5</t>
  </si>
  <si>
    <t xml:space="preserve">PRIX annuel : Abonnement Base</t>
  </si>
  <si>
    <t xml:space="preserve">PRIX annuel : Abonnement HC</t>
  </si>
  <si>
    <t xml:space="preserve">Consommation annuelle HP en kWh</t>
  </si>
  <si>
    <t xml:space="preserve">Consommation annuelle HC en kWh</t>
  </si>
  <si>
    <t xml:space="preserve">Consommation annuelle total en kWh</t>
  </si>
  <si>
    <t xml:space="preserve">Prix Base du kWh</t>
  </si>
  <si>
    <t xml:space="preserve">Prix HC jour du kWh</t>
  </si>
  <si>
    <t xml:space="preserve">Prix HC nuit du kWh</t>
  </si>
  <si>
    <t xml:space="preserve">Cout annuel facture Base en € HTT</t>
  </si>
  <si>
    <t xml:space="preserve">Cout annuel facture HC en € HTT</t>
  </si>
  <si>
    <t xml:space="preserve">Différence annuelle en € HTT</t>
  </si>
  <si>
    <t xml:space="preserve">Consommation annuelle</t>
  </si>
  <si>
    <t xml:space="preserve">Puissance souscrite</t>
  </si>
  <si>
    <t xml:space="preserve">TU%</t>
  </si>
  <si>
    <t xml:space="preserve">Tableau 1</t>
  </si>
  <si>
    <t xml:space="preserve">Exemple 1</t>
  </si>
  <si>
    <t xml:space="preserve">Exemple 2</t>
  </si>
  <si>
    <t xml:space="preserve">Degrés-jours</t>
  </si>
  <si>
    <t xml:space="preserve">kWh</t>
  </si>
  <si>
    <t xml:space="preserve">Novembre  1</t>
  </si>
  <si>
    <t xml:space="preserve">Novembre  2</t>
  </si>
  <si>
    <t xml:space="preserve">Novembre  3</t>
  </si>
  <si>
    <t xml:space="preserve">Décembre  1</t>
  </si>
  <si>
    <t xml:space="preserve">Décembre  2</t>
  </si>
  <si>
    <t xml:space="preserve">Décembre e 3</t>
  </si>
  <si>
    <t xml:space="preserve">Janvier 1</t>
  </si>
  <si>
    <t xml:space="preserve">Janvier  2</t>
  </si>
  <si>
    <t xml:space="preserve">Janvier 3</t>
  </si>
  <si>
    <t xml:space="preserve">Février  1</t>
  </si>
  <si>
    <t xml:space="preserve">Février 2</t>
  </si>
  <si>
    <t xml:space="preserve">Février 3</t>
  </si>
  <si>
    <t xml:space="preserve">Mars 1</t>
  </si>
  <si>
    <t xml:space="preserve">Mars 2</t>
  </si>
  <si>
    <t xml:space="preserve">Mars  3</t>
  </si>
  <si>
    <t xml:space="preserve">Avril  1</t>
  </si>
  <si>
    <t xml:space="preserve">Avril 2</t>
  </si>
  <si>
    <t xml:space="preserve">Avril 3</t>
  </si>
  <si>
    <t xml:space="preserve">SAISIE DES DEPENSES D'ENERGIE</t>
  </si>
  <si>
    <t xml:space="preserve">Nb.jours</t>
  </si>
  <si>
    <t xml:space="preserve">Dépenses</t>
  </si>
  <si>
    <t xml:space="preserve">Énergie</t>
  </si>
  <si>
    <t xml:space="preserve">TOTAL</t>
  </si>
  <si>
    <t xml:space="preserve">MOYENNE (1 an)</t>
  </si>
</sst>
</file>

<file path=xl/styles.xml><?xml version="1.0" encoding="utf-8"?>
<styleSheet xmlns="http://schemas.openxmlformats.org/spreadsheetml/2006/main">
  <numFmts count="35">
    <numFmt numFmtId="164" formatCode="General"/>
    <numFmt numFmtId="165" formatCode="@"/>
    <numFmt numFmtId="166" formatCode="[$€-40C]\ #,##0"/>
    <numFmt numFmtId="167" formatCode="#,##0"/>
    <numFmt numFmtId="168" formatCode="\ * #,##0.00&quot;  € &quot;;\ * \(#,##0.00&quot;) € &quot;;\ * \-??&quot;  € &quot;;\ @\ "/>
    <numFmt numFmtId="169" formatCode="\ * #,##0&quot;  € &quot;;\ * \(#,##0&quot;) € &quot;;\ * \-??&quot;  € &quot;;\ @\ "/>
    <numFmt numFmtId="170" formatCode="#,###&quot; kWh&quot;"/>
    <numFmt numFmtId="171" formatCode="#,###.##&quot; €/kWh&quot;"/>
    <numFmt numFmtId="172" formatCode="#,###&quot; litres&quot;"/>
    <numFmt numFmtId="173" formatCode="#,###&quot; kg&quot;"/>
    <numFmt numFmtId="174" formatCode="#,###&quot; kWh PCS&quot;"/>
    <numFmt numFmtId="175" formatCode="#,###.##&quot; Stères&quot;"/>
    <numFmt numFmtId="176" formatCode="0.0%"/>
    <numFmt numFmtId="177" formatCode="#,###&quot; m2&quot;"/>
    <numFmt numFmtId="178" formatCode="#,###.##&quot; €/m2&quot;"/>
    <numFmt numFmtId="179" formatCode="#,###&quot; kWh EF&quot;"/>
    <numFmt numFmtId="180" formatCode="#,###&quot; kWh/m2&quot;"/>
    <numFmt numFmtId="181" formatCode="#,###&quot; kWh EP&quot;"/>
    <numFmt numFmtId="182" formatCode="[$€-40C]\ #,##0.00"/>
    <numFmt numFmtId="183" formatCode="0\ %"/>
    <numFmt numFmtId="184" formatCode="0.00\ %"/>
    <numFmt numFmtId="185" formatCode="0.0#%"/>
    <numFmt numFmtId="186" formatCode="#,###&quot; ans&quot;"/>
    <numFmt numFmtId="187" formatCode="#,##0%"/>
    <numFmt numFmtId="188" formatCode="#,###&quot; €/mois&quot;"/>
    <numFmt numFmtId="189" formatCode="\ * #,##0.00\ [$€-40C]\ ;\-* #,##0.00\ [$€-40C]\ ;\ * \-??\ [$€-40C]\ ;\ @\ "/>
    <numFmt numFmtId="190" formatCode="[$€-40C]\ 0.00"/>
    <numFmt numFmtId="191" formatCode="dd/mm/yyyy"/>
    <numFmt numFmtId="192" formatCode="0"/>
    <numFmt numFmtId="193" formatCode="\ * 0.00&quot;  &quot;[$€-1]\ ;\ * \(0.00&quot;) &quot;[$€-1]\ ;\ * \-??&quot;  &quot;[$€-1]\ ;\ @\ "/>
    <numFmt numFmtId="194" formatCode="\ * 0.00&quot;  € &quot;;\ * \(0.00&quot;) € &quot;;\ * \-??&quot;  € &quot;;\ @\ "/>
    <numFmt numFmtId="195" formatCode="[$€-40C]\ 0.0000"/>
    <numFmt numFmtId="196" formatCode="\ * 0.0000&quot;  &quot;[$€-1]\ ;\ * \(0.0000&quot;) &quot;[$€-1]\ ;\ * \-????&quot;  &quot;[$€-1]\ ;\ @\ "/>
    <numFmt numFmtId="197" formatCode="#,###&quot; kVA&quot;"/>
    <numFmt numFmtId="198" formatCode="\ * 0.00\ [$€-40C]\ ;\-* 0.00\ [$€-40C]\ ;\ * \-??\ [$€-40C]\ ;\ @\ "/>
  </numFmts>
  <fonts count="17">
    <font>
      <sz val="10"/>
      <color theme="1"/>
      <name val="Helvetica Neue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Helvetica Neue"/>
      <family val="0"/>
      <charset val="1"/>
    </font>
    <font>
      <b val="true"/>
      <sz val="10"/>
      <color theme="1"/>
      <name val="Helvetica Neue"/>
      <family val="0"/>
      <charset val="1"/>
    </font>
    <font>
      <sz val="6"/>
      <color theme="1"/>
      <name val="Helvetica Neue"/>
      <family val="0"/>
      <charset val="1"/>
    </font>
    <font>
      <b val="true"/>
      <sz val="10"/>
      <name val="Helvetica Neue"/>
      <family val="0"/>
      <charset val="1"/>
    </font>
    <font>
      <sz val="7"/>
      <color theme="1"/>
      <name val="Helvetica Neue"/>
      <family val="0"/>
      <charset val="1"/>
    </font>
    <font>
      <sz val="10"/>
      <name val="Arial"/>
      <family val="2"/>
    </font>
    <font>
      <sz val="9"/>
      <name val="Tahoma"/>
      <family val="0"/>
      <charset val="1"/>
    </font>
    <font>
      <sz val="10"/>
      <color rgb="FF000000"/>
      <name val="Helvetica Neue"/>
      <family val="0"/>
      <charset val="1"/>
    </font>
    <font>
      <sz val="10"/>
      <name val="Helvetica Neue"/>
      <family val="0"/>
      <charset val="1"/>
    </font>
    <font>
      <sz val="12"/>
      <color theme="1"/>
      <name val="Helvetica Neue"/>
      <family val="0"/>
      <charset val="1"/>
    </font>
    <font>
      <sz val="9"/>
      <color rgb="FF000000"/>
      <name val="Helvetica Neue"/>
      <family val="2"/>
    </font>
    <font>
      <sz val="10"/>
      <color rgb="FF000000"/>
      <name val="Arial"/>
      <family val="2"/>
    </font>
    <font>
      <sz val="10"/>
      <color rgb="FF000000"/>
      <name val="Helvetica Neue"/>
      <family val="2"/>
    </font>
  </fonts>
  <fills count="15">
    <fill>
      <patternFill patternType="none"/>
    </fill>
    <fill>
      <patternFill patternType="gray125"/>
    </fill>
    <fill>
      <patternFill patternType="solid">
        <fgColor rgb="FFBDC0BF"/>
        <bgColor rgb="FFBFBFBF"/>
      </patternFill>
    </fill>
    <fill>
      <patternFill patternType="solid">
        <fgColor rgb="FFA9DFFE"/>
        <bgColor rgb="FFBCBFFF"/>
      </patternFill>
    </fill>
    <fill>
      <patternFill patternType="solid">
        <fgColor rgb="FFFFEC98"/>
        <bgColor rgb="FFFFF056"/>
      </patternFill>
    </fill>
    <fill>
      <patternFill patternType="solid">
        <fgColor rgb="FFBCBFFF"/>
        <bgColor rgb="FFBDC0BF"/>
      </patternFill>
    </fill>
    <fill>
      <patternFill patternType="solid">
        <fgColor rgb="FFFFC8C3"/>
        <bgColor rgb="FFD5D5D5"/>
      </patternFill>
    </fill>
    <fill>
      <patternFill patternType="solid">
        <fgColor rgb="FF919191"/>
        <bgColor rgb="FF808080"/>
      </patternFill>
    </fill>
    <fill>
      <patternFill patternType="solid">
        <fgColor rgb="FFEAEAEA"/>
        <bgColor rgb="FFDBDBDB"/>
      </patternFill>
    </fill>
    <fill>
      <patternFill patternType="solid">
        <fgColor rgb="FFD5D5D5"/>
        <bgColor rgb="FFDBDBDB"/>
      </patternFill>
    </fill>
    <fill>
      <patternFill patternType="solid">
        <fgColor rgb="FFDBDBDB"/>
        <bgColor rgb="FFD5D5D5"/>
      </patternFill>
    </fill>
    <fill>
      <patternFill patternType="solid">
        <fgColor rgb="FFFFD931"/>
        <bgColor rgb="FFFFF056"/>
      </patternFill>
    </fill>
    <fill>
      <patternFill patternType="solid">
        <fgColor rgb="FFFFF056"/>
        <bgColor rgb="FFFFD931"/>
      </patternFill>
    </fill>
    <fill>
      <patternFill patternType="solid">
        <fgColor rgb="FFFEFB00"/>
        <bgColor rgb="FFFFFF00"/>
      </patternFill>
    </fill>
    <fill>
      <patternFill patternType="solid">
        <fgColor rgb="FFFFFF00"/>
        <bgColor rgb="FFFEFB00"/>
      </patternFill>
    </fill>
  </fills>
  <borders count="51">
    <border diagonalUp="false" diagonalDown="false">
      <left/>
      <right/>
      <top/>
      <bottom/>
      <diagonal/>
    </border>
    <border diagonalUp="false" diagonalDown="false">
      <left style="thin">
        <color rgb="FFA5A5A5"/>
      </left>
      <right/>
      <top style="thin">
        <color rgb="FFA5A5A5"/>
      </top>
      <bottom style="thin">
        <color rgb="FF3F3F3F"/>
      </bottom>
      <diagonal/>
    </border>
    <border diagonalUp="false" diagonalDown="false">
      <left/>
      <right style="thin">
        <color rgb="FFA5A5A5"/>
      </right>
      <top/>
      <bottom/>
      <diagonal/>
    </border>
    <border diagonalUp="false" diagonalDown="false"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 diagonalUp="false" diagonalDown="false">
      <left style="thin">
        <color rgb="FFA5A5A5"/>
      </left>
      <right/>
      <top/>
      <bottom/>
      <diagonal/>
    </border>
    <border diagonalUp="false" diagonalDown="false">
      <left/>
      <right/>
      <top style="thin">
        <color rgb="FFA5A5A5"/>
      </top>
      <bottom style="thin">
        <color rgb="FF3F3F3F"/>
      </bottom>
      <diagonal/>
    </border>
    <border diagonalUp="false" diagonalDown="false">
      <left style="thin">
        <color rgb="FFA5A5A5"/>
      </left>
      <right style="thin">
        <color rgb="FFA5A5A5"/>
      </right>
      <top style="thin">
        <color rgb="FFA5A5A5"/>
      </top>
      <bottom/>
      <diagonal/>
    </border>
    <border diagonalUp="false" diagonalDown="false">
      <left style="thin">
        <color rgb="FFA5A5A5"/>
      </left>
      <right style="thin">
        <color rgb="FF3F3F3F"/>
      </right>
      <top style="thin">
        <color rgb="FF3F3F3F"/>
      </top>
      <bottom/>
      <diagonal/>
    </border>
    <border diagonalUp="false" diagonalDown="false">
      <left style="thin">
        <color rgb="FF3F3F3F"/>
      </left>
      <right/>
      <top/>
      <bottom/>
      <diagonal/>
    </border>
    <border diagonalUp="false" diagonalDown="false">
      <left/>
      <right/>
      <top style="thin">
        <color rgb="FFA5A5A5"/>
      </top>
      <bottom style="thin">
        <color rgb="FFA5A5A5"/>
      </bottom>
      <diagonal/>
    </border>
    <border diagonalUp="false" diagonalDown="false">
      <left/>
      <right/>
      <top style="thin">
        <color rgb="FF3F3F3F"/>
      </top>
      <bottom/>
      <diagonal/>
    </border>
    <border diagonalUp="false" diagonalDown="false"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 diagonalUp="false" diagonalDown="false">
      <left style="thin">
        <color rgb="FFA5A5A5"/>
      </left>
      <right style="thin">
        <color rgb="FF3F3F3F"/>
      </right>
      <top/>
      <bottom/>
      <diagonal/>
    </border>
    <border diagonalUp="false" diagonalDown="false">
      <left style="thin">
        <color rgb="FF3F3F3F"/>
      </left>
      <right style="thin">
        <color rgb="FFA5A5A5"/>
      </right>
      <top/>
      <bottom/>
      <diagonal/>
    </border>
    <border diagonalUp="false" diagonalDown="false">
      <left/>
      <right/>
      <top/>
      <bottom style="thin">
        <color rgb="FFA5A5A5"/>
      </bottom>
      <diagonal/>
    </border>
    <border diagonalUp="false" diagonalDown="false">
      <left style="thin">
        <color rgb="FFA5A5A5"/>
      </left>
      <right style="thin">
        <color rgb="FFA5A5A5"/>
      </right>
      <top/>
      <bottom/>
      <diagonal/>
    </border>
    <border diagonalUp="false" diagonalDown="false">
      <left/>
      <right/>
      <top style="thin">
        <color rgb="FFA5A5A5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A5A5A5"/>
      </left>
      <right style="thin">
        <color rgb="FF3F3F3F"/>
      </right>
      <top/>
      <bottom style="thin">
        <color rgb="FFA5A5A5"/>
      </bottom>
      <diagonal/>
    </border>
    <border diagonalUp="false" diagonalDown="false">
      <left style="thin">
        <color rgb="FF3F3F3F"/>
      </left>
      <right/>
      <top/>
      <bottom style="thin">
        <color rgb="FFA5A5A5"/>
      </bottom>
      <diagonal/>
    </border>
    <border diagonalUp="false" diagonalDown="false">
      <left/>
      <right style="thin">
        <color rgb="FFA5A5A5"/>
      </right>
      <top style="thin">
        <color rgb="FFA5A5A5"/>
      </top>
      <bottom style="thin">
        <color rgb="FFA5A5A5"/>
      </bottom>
      <diagonal/>
    </border>
    <border diagonalUp="false" diagonalDown="false">
      <left style="thin">
        <color rgb="FFA5A5A5"/>
      </left>
      <right style="thin">
        <color rgb="FFA5A5A5"/>
      </right>
      <top style="thin">
        <color rgb="FFA5A5A5"/>
      </top>
      <bottom style="thin">
        <color theme="0" tint="-0.25"/>
      </bottom>
      <diagonal/>
    </border>
    <border diagonalUp="false" diagonalDown="false">
      <left style="thin">
        <color rgb="FFA5A5A5"/>
      </left>
      <right style="thin">
        <color rgb="FFA5A5A5"/>
      </right>
      <top/>
      <bottom style="thin">
        <color theme="0" tint="-0.25"/>
      </bottom>
      <diagonal/>
    </border>
    <border diagonalUp="false" diagonalDown="false"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 diagonalUp="false" diagonalDown="false">
      <left style="thin">
        <color rgb="FFA5A5A5"/>
      </left>
      <right style="thin">
        <color rgb="FFA5A5A5"/>
      </right>
      <top style="thin">
        <color rgb="FFA5A5A5"/>
      </top>
      <bottom style="thin">
        <color rgb="FF3F3F3F"/>
      </bottom>
      <diagonal/>
    </border>
    <border diagonalUp="false" diagonalDown="false">
      <left style="thin">
        <color rgb="FFA5A5A5"/>
      </left>
      <right style="thin">
        <color rgb="FF3F3F3F"/>
      </right>
      <top style="thin">
        <color rgb="FF3F3F3F"/>
      </top>
      <bottom style="thin">
        <color rgb="FFA5A5A5"/>
      </bottom>
      <diagonal/>
    </border>
    <border diagonalUp="false" diagonalDown="false">
      <left style="thin">
        <color rgb="FF3F3F3F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 diagonalUp="false" diagonalDown="false">
      <left style="thin">
        <color rgb="FFA5A5A5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 diagonalUp="false" diagonalDown="false">
      <left style="thin">
        <color rgb="FFA5A5A5"/>
      </left>
      <right style="thin">
        <color rgb="FF3F3F3F"/>
      </right>
      <top style="thin">
        <color rgb="FFA5A5A5"/>
      </top>
      <bottom style="thin">
        <color rgb="FFA5A5A5"/>
      </bottom>
      <diagonal/>
    </border>
    <border diagonalUp="false" diagonalDown="false">
      <left style="thin">
        <color rgb="FF3F3F3F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 diagonalUp="false" diagonalDown="false">
      <left style="thin">
        <color rgb="FFA5A5A5"/>
      </left>
      <right style="thin">
        <color rgb="FFA5A5A5"/>
      </right>
      <top style="thin">
        <color rgb="FFA5A5A5"/>
      </top>
      <bottom style="thin">
        <color rgb="FFFF2600"/>
      </bottom>
      <diagonal/>
    </border>
    <border diagonalUp="false" diagonalDown="false">
      <left style="thin">
        <color rgb="FF3F3F3F"/>
      </left>
      <right style="thin">
        <color rgb="FFFF2600"/>
      </right>
      <top style="thin">
        <color rgb="FFA5A5A5"/>
      </top>
      <bottom style="thin">
        <color rgb="FFA5A5A5"/>
      </bottom>
      <diagonal/>
    </border>
    <border diagonalUp="false" diagonalDown="false">
      <left style="thin">
        <color rgb="FFFF2600"/>
      </left>
      <right style="thin">
        <color rgb="FFFF2600"/>
      </right>
      <top style="thin">
        <color rgb="FFFF2600"/>
      </top>
      <bottom style="thin">
        <color rgb="FFFF2600"/>
      </bottom>
      <diagonal/>
    </border>
    <border diagonalUp="false" diagonalDown="false">
      <left style="thin">
        <color rgb="FFFF2600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 diagonalUp="false" diagonalDown="false">
      <left style="thin">
        <color rgb="FFA5A5A5"/>
      </left>
      <right style="thin">
        <color rgb="FFA5A5A5"/>
      </right>
      <top style="thin">
        <color rgb="FFFF2600"/>
      </top>
      <bottom style="thin">
        <color rgb="FFA5A5A5"/>
      </bottom>
      <diagonal/>
    </border>
    <border diagonalUp="false" diagonalDown="false">
      <left style="thin">
        <color rgb="FF3F3F3F"/>
      </left>
      <right/>
      <top style="thin">
        <color rgb="FFA5A5A5"/>
      </top>
      <bottom style="thin">
        <color rgb="FFA5A5A5"/>
      </bottom>
      <diagonal/>
    </border>
    <border diagonalUp="false" diagonalDown="false">
      <left/>
      <right/>
      <top style="thin">
        <color rgb="FFFF2600"/>
      </top>
      <bottom style="thin">
        <color rgb="FFBFBFBF"/>
      </bottom>
      <diagonal/>
    </border>
    <border diagonalUp="false" diagonalDown="false">
      <left/>
      <right style="thin">
        <color rgb="FFA5A5A5"/>
      </right>
      <top style="thin">
        <color rgb="FFA5A5A5"/>
      </top>
      <bottom style="thin">
        <color rgb="FFBFBFBF"/>
      </bottom>
      <diagonal/>
    </border>
    <border diagonalUp="false" diagonalDown="false">
      <left style="thin">
        <color rgb="FF3F3F3F"/>
      </left>
      <right style="thin">
        <color rgb="FFBFBFBF"/>
      </right>
      <top style="thin">
        <color rgb="FFA5A5A5"/>
      </top>
      <bottom style="thin">
        <color rgb="FFA5A5A5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FF2600"/>
      </bottom>
      <diagonal/>
    </border>
    <border diagonalUp="false" diagonalDown="false">
      <left style="thin">
        <color rgb="FFBFBFBF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 diagonalUp="false" diagonalDown="false">
      <left style="thin">
        <color rgb="FFBFBFBF"/>
      </left>
      <right style="thin">
        <color rgb="FFFF2600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FF2600"/>
      </top>
      <bottom style="thin">
        <color rgb="FFBFBFBF"/>
      </bottom>
      <diagonal/>
    </border>
    <border diagonalUp="false" diagonalDown="false">
      <left style="thin">
        <color rgb="FFA5A5A5"/>
      </left>
      <right/>
      <top/>
      <bottom style="thin">
        <color rgb="FFA5A5A5"/>
      </bottom>
      <diagonal/>
    </border>
    <border diagonalUp="false" diagonalDown="false">
      <left style="thin">
        <color rgb="FFA5A5A5"/>
      </left>
      <right style="thin">
        <color rgb="FFA5A5A5"/>
      </right>
      <top style="thin">
        <color rgb="FFA5A5A5"/>
      </top>
      <bottom style="thin">
        <color rgb="FFED220B"/>
      </bottom>
      <diagonal/>
    </border>
    <border diagonalUp="false" diagonalDown="false">
      <left style="thin">
        <color rgb="FFA5A5A5"/>
      </left>
      <right style="thin">
        <color rgb="FFED220B"/>
      </right>
      <top style="thin">
        <color rgb="FFA5A5A5"/>
      </top>
      <bottom style="thin">
        <color rgb="FFA5A5A5"/>
      </bottom>
      <diagonal/>
    </border>
    <border diagonalUp="false" diagonalDown="false">
      <left style="thin">
        <color rgb="FFED220B"/>
      </left>
      <right style="thin">
        <color rgb="FFED220B"/>
      </right>
      <top style="thin">
        <color rgb="FFED220B"/>
      </top>
      <bottom style="thin">
        <color rgb="FFED220B"/>
      </bottom>
      <diagonal/>
    </border>
    <border diagonalUp="false" diagonalDown="false">
      <left style="thin">
        <color rgb="FFED220B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 diagonalUp="false" diagonalDown="false">
      <left style="slantDashDot"/>
      <right/>
      <top style="slantDashDot"/>
      <bottom style="slantDashDot"/>
      <diagonal/>
    </border>
    <border diagonalUp="false" diagonalDown="false">
      <left/>
      <right/>
      <top style="slantDashDot"/>
      <bottom style="slantDashDot"/>
      <diagonal/>
    </border>
    <border diagonalUp="false" diagonalDown="false">
      <left/>
      <right style="slantDashDot"/>
      <top style="slantDashDot"/>
      <bottom style="slantDashDot"/>
      <diagonal/>
    </border>
  </borders>
  <cellStyleXfs count="20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4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6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0" fillId="0" borderId="8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1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5" fontId="5" fillId="9" borderId="1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0" fillId="0" borderId="1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10" borderId="1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11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6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1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12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1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0" fillId="12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12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2" fontId="0" fillId="12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3" fontId="0" fillId="0" borderId="1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3" fontId="0" fillId="12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4" fontId="0" fillId="12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5" fontId="0" fillId="12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6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9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5" fillId="0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17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5" fillId="0" borderId="9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6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11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5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77" fontId="0" fillId="12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8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9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80" fontId="0" fillId="0" borderId="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81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80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5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5" fontId="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1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81" fontId="0" fillId="0" borderId="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80" fontId="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20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8" borderId="11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9" fontId="0" fillId="0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12" borderId="6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0" fillId="12" borderId="2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0" borderId="2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2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2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2" fontId="0" fillId="0" borderId="26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82" fontId="0" fillId="0" borderId="27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7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7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10" borderId="2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82" fontId="0" fillId="0" borderId="2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13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3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2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84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10" borderId="2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82" fontId="0" fillId="0" borderId="3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82" fontId="5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3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5" fontId="5" fillId="0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82" fontId="0" fillId="0" borderId="3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86" fontId="0" fillId="0" borderId="2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86" fontId="0" fillId="13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87" fontId="0" fillId="0" borderId="2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87" fontId="0" fillId="13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83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83" fontId="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5" fillId="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8" fontId="5" fillId="0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3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7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3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9" fontId="0" fillId="13" borderId="2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87" fontId="0" fillId="0" borderId="3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40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88" fontId="0" fillId="0" borderId="4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87" fontId="5" fillId="0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88" fontId="0" fillId="0" borderId="2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87" fontId="5" fillId="0" borderId="4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7" fontId="5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8" fontId="0" fillId="13" borderId="2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4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4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9" borderId="2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9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9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9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9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9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90" fontId="0" fillId="0" borderId="26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27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5" fontId="5" fillId="10" borderId="2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91" fontId="0" fillId="12" borderId="29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91" fontId="0" fillId="12" borderId="3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12" borderId="3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0" fillId="0" borderId="3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12" borderId="3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92" fontId="0" fillId="12" borderId="3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93" fontId="0" fillId="12" borderId="3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94" fontId="0" fillId="0" borderId="3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91" fontId="0" fillId="0" borderId="29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3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12" borderId="3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29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82" fontId="0" fillId="0" borderId="3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84" fontId="0" fillId="0" borderId="29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91" fontId="0" fillId="0" borderId="3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93" fontId="0" fillId="0" borderId="3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2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0" fillId="0" borderId="44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82" fontId="0" fillId="0" borderId="44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45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5" fillId="0" borderId="4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2" fontId="0" fillId="0" borderId="47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82" fontId="0" fillId="0" borderId="45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93" fontId="5" fillId="0" borderId="4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93" fontId="0" fillId="0" borderId="47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2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90" fontId="0" fillId="0" borderId="15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94" fontId="0" fillId="0" borderId="29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82" fontId="0" fillId="0" borderId="15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0" fontId="0" fillId="0" borderId="29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0" fontId="0" fillId="0" borderId="15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0" fontId="5" fillId="0" borderId="2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5" fillId="0" borderId="1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5" fillId="12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95" fontId="0" fillId="0" borderId="15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96" fontId="0" fillId="0" borderId="3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94" fontId="5" fillId="0" borderId="2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90" fontId="5" fillId="0" borderId="1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93" fontId="5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97" fontId="5" fillId="12" borderId="2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97" fontId="0" fillId="0" borderId="15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97" fontId="0" fillId="0" borderId="3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84" fontId="0" fillId="0" borderId="15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84" fontId="0" fillId="0" borderId="3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84" fontId="0" fillId="0" borderId="9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84" fontId="0" fillId="0" borderId="14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0" borderId="2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12" borderId="27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2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91" fontId="13" fillId="14" borderId="1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14" borderId="1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98" fontId="13" fillId="14" borderId="1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1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98" fontId="13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4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98" fontId="4" fillId="0" borderId="4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4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92" fontId="4" fillId="0" borderId="50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AEAEA"/>
      <rgbColor rgb="FFED220B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A5A5A5"/>
      <rgbColor rgb="FF993366"/>
      <rgbColor rgb="FFFFF056"/>
      <rgbColor rgb="FFD5D5D5"/>
      <rgbColor rgb="FF660066"/>
      <rgbColor rgb="FFFF8080"/>
      <rgbColor rgb="FF0066CC"/>
      <rgbColor rgb="FFBCBFFF"/>
      <rgbColor rgb="FF000080"/>
      <rgbColor rgb="FFFF00FF"/>
      <rgbColor rgb="FFFEFB00"/>
      <rgbColor rgb="FF00FFFF"/>
      <rgbColor rgb="FF800080"/>
      <rgbColor rgb="FF800000"/>
      <rgbColor rgb="FF008080"/>
      <rgbColor rgb="FF0000FF"/>
      <rgbColor rgb="FF00CCFF"/>
      <rgbColor rgb="FFCCFFFF"/>
      <rgbColor rgb="FFDBDBDB"/>
      <rgbColor rgb="FFFFEC98"/>
      <rgbColor rgb="FFA9DFFE"/>
      <rgbColor rgb="FFBDC0BF"/>
      <rgbColor rgb="FFB8B8B8"/>
      <rgbColor rgb="FFFFC8C3"/>
      <rgbColor rgb="FF3366FF"/>
      <rgbColor rgb="FF33CCCC"/>
      <rgbColor rgb="FF99CC00"/>
      <rgbColor rgb="FFFFD931"/>
      <rgbColor rgb="FFFF9900"/>
      <rgbColor rgb="FFFF2600"/>
      <rgbColor rgb="FF666699"/>
      <rgbColor rgb="FF919191"/>
      <rgbColor rgb="FF003366"/>
      <rgbColor rgb="FF1EB001"/>
      <rgbColor rgb="FF003300"/>
      <rgbColor rgb="FF333300"/>
      <rgbColor rgb="FFEE230C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851158645276292"/>
          <c:y val="0.123694854670304"/>
          <c:w val="0.892156862745098"/>
          <c:h val="0.809707459317092"/>
        </c:manualLayout>
      </c:layout>
      <c:scatterChart>
        <c:scatterStyle val="lineMarker"/>
        <c:varyColors val="0"/>
        <c:ser>
          <c:idx val="0"/>
          <c:order val="0"/>
          <c:tx>
            <c:strRef>
              <c:f>'Signature énergétique'!$E$2:$E$2</c:f>
              <c:strCache>
                <c:ptCount val="1"/>
                <c:pt idx="0">
                  <c:v>kWh</c:v>
                </c:pt>
              </c:strCache>
            </c:strRef>
          </c:tx>
          <c:spPr>
            <a:solidFill>
              <a:srgbClr val="ee230c"/>
            </a:solidFill>
            <a:ln w="38160">
              <a:noFill/>
            </a:ln>
          </c:spPr>
          <c:marker>
            <c:symbol val="circle"/>
            <c:size val="11"/>
            <c:spPr>
              <a:solidFill>
                <a:srgbClr val="ee230c"/>
              </a:solidFill>
            </c:spPr>
          </c:marker>
          <c:dLbls>
            <c:numFmt formatCode="General" sourceLinked="1"/>
            <c:txPr>
              <a:bodyPr wrap="square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Helvetica Neue"/>
                    <a:ea typeface="Helvetica Neue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25560">
                <a:solidFill>
                  <a:srgbClr val="ee230c"/>
                </a:solidFill>
                <a:round/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'Signature énergétique'!$D$3:$D$20</c:f>
              <c:numCache>
                <c:formatCode>General</c:formatCode>
                <c:ptCount val="18"/>
                <c:pt idx="0">
                  <c:v>75</c:v>
                </c:pt>
                <c:pt idx="1">
                  <c:v>95</c:v>
                </c:pt>
                <c:pt idx="2">
                  <c:v>145</c:v>
                </c:pt>
                <c:pt idx="3">
                  <c:v>135</c:v>
                </c:pt>
                <c:pt idx="4">
                  <c:v>195</c:v>
                </c:pt>
                <c:pt idx="5">
                  <c:v>155</c:v>
                </c:pt>
                <c:pt idx="6">
                  <c:v>175</c:v>
                </c:pt>
                <c:pt idx="7">
                  <c:v>150</c:v>
                </c:pt>
                <c:pt idx="8">
                  <c:v>210</c:v>
                </c:pt>
                <c:pt idx="9">
                  <c:v>205</c:v>
                </c:pt>
                <c:pt idx="10">
                  <c:v>185</c:v>
                </c:pt>
                <c:pt idx="11">
                  <c:v>170</c:v>
                </c:pt>
                <c:pt idx="12">
                  <c:v>190</c:v>
                </c:pt>
                <c:pt idx="13">
                  <c:v>175</c:v>
                </c:pt>
                <c:pt idx="14">
                  <c:v>165</c:v>
                </c:pt>
                <c:pt idx="15">
                  <c:v>120</c:v>
                </c:pt>
                <c:pt idx="16">
                  <c:v>95</c:v>
                </c:pt>
                <c:pt idx="17">
                  <c:v>60</c:v>
                </c:pt>
              </c:numCache>
            </c:numRef>
          </c:xVal>
          <c:yVal>
            <c:numRef>
              <c:f>'Signature énergétique'!$E$3:$E$20</c:f>
              <c:numCache>
                <c:formatCode>General</c:formatCode>
                <c:ptCount val="18"/>
                <c:pt idx="0">
                  <c:v>295</c:v>
                </c:pt>
                <c:pt idx="1">
                  <c:v>310</c:v>
                </c:pt>
                <c:pt idx="2">
                  <c:v>650</c:v>
                </c:pt>
                <c:pt idx="3">
                  <c:v>600</c:v>
                </c:pt>
                <c:pt idx="4">
                  <c:v>1450</c:v>
                </c:pt>
                <c:pt idx="5">
                  <c:v>1200</c:v>
                </c:pt>
                <c:pt idx="6">
                  <c:v>1550</c:v>
                </c:pt>
                <c:pt idx="7">
                  <c:v>675</c:v>
                </c:pt>
                <c:pt idx="8">
                  <c:v>1150</c:v>
                </c:pt>
                <c:pt idx="9">
                  <c:v>800</c:v>
                </c:pt>
                <c:pt idx="10">
                  <c:v>855</c:v>
                </c:pt>
                <c:pt idx="11">
                  <c:v>625</c:v>
                </c:pt>
                <c:pt idx="12">
                  <c:v>850</c:v>
                </c:pt>
                <c:pt idx="13">
                  <c:v>700</c:v>
                </c:pt>
                <c:pt idx="14">
                  <c:v>975</c:v>
                </c:pt>
                <c:pt idx="15">
                  <c:v>950</c:v>
                </c:pt>
                <c:pt idx="16">
                  <c:v>420</c:v>
                </c:pt>
                <c:pt idx="17">
                  <c:v>420</c:v>
                </c:pt>
              </c:numCache>
            </c:numRef>
          </c:yVal>
          <c:smooth val="0"/>
        </c:ser>
        <c:axId val="47118467"/>
        <c:axId val="15913699"/>
      </c:scatterChart>
      <c:valAx>
        <c:axId val="47118467"/>
        <c:scaling>
          <c:orientation val="minMax"/>
        </c:scaling>
        <c:delete val="0"/>
        <c:axPos val="b"/>
        <c:majorGridlines>
          <c:spPr>
            <a:ln w="6480">
              <a:solidFill>
                <a:srgbClr val="000000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Helvetica Neue"/>
                <a:ea typeface="Helvetica Neue"/>
              </a:defRPr>
            </a:pPr>
          </a:p>
        </c:txPr>
        <c:crossAx val="15913699"/>
        <c:crosses val="autoZero"/>
        <c:crossBetween val="midCat"/>
        <c:majorUnit val="55"/>
        <c:minorUnit val="27.5"/>
      </c:valAx>
      <c:valAx>
        <c:axId val="15913699"/>
        <c:scaling>
          <c:orientation val="minMax"/>
        </c:scaling>
        <c:delete val="0"/>
        <c:axPos val="l"/>
        <c:majorGridlines>
          <c:spPr>
            <a:ln w="6480">
              <a:solidFill>
                <a:srgbClr val="b8b8b8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Helvetica Neue"/>
                <a:ea typeface="Helvetica Neue"/>
              </a:defRPr>
            </a:pPr>
          </a:p>
        </c:txPr>
        <c:crossAx val="47118467"/>
        <c:crosses val="autoZero"/>
        <c:crossBetween val="midCat"/>
        <c:majorUnit val="400"/>
        <c:minorUnit val="200"/>
      </c:valAx>
      <c:spPr>
        <a:noFill/>
        <a:ln w="12600">
          <a:noFill/>
        </a:ln>
      </c:spPr>
    </c:plotArea>
    <c:legend>
      <c:legendPos val="t"/>
      <c:layout>
        <c:manualLayout>
          <c:xMode val="edge"/>
          <c:yMode val="edge"/>
          <c:x val="0.0634365634365634"/>
          <c:y val="0"/>
          <c:w val="0.899990008991907"/>
          <c:h val="0.0640458948556381"/>
        </c:manualLayout>
      </c:layout>
      <c:overlay val="1"/>
      <c:spPr>
        <a:noFill/>
        <a:ln w="1260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Helvetica Neue"/>
              <a:ea typeface="Helvetica Neue"/>
            </a:defRPr>
          </a:pPr>
        </a:p>
      </c:txPr>
    </c:legend>
    <c:plotVisOnly val="1"/>
    <c:dispBlanksAs val="gap"/>
  </c:chart>
  <c:spPr>
    <a:noFill/>
    <a:ln w="936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712083394508883"/>
          <c:y val="0.123694854670304"/>
          <c:w val="0.906034356188519"/>
          <c:h val="0.809707459317092"/>
        </c:manualLayout>
      </c:layout>
      <c:scatterChart>
        <c:scatterStyle val="lineMarker"/>
        <c:varyColors val="0"/>
        <c:ser>
          <c:idx val="0"/>
          <c:order val="0"/>
          <c:tx>
            <c:strRef>
              <c:f>'Signature énergétique'!$H$2:$H$2</c:f>
              <c:strCache>
                <c:ptCount val="1"/>
                <c:pt idx="0">
                  <c:v>kWh</c:v>
                </c:pt>
              </c:strCache>
            </c:strRef>
          </c:tx>
          <c:spPr>
            <a:solidFill>
              <a:srgbClr val="1eb001"/>
            </a:solidFill>
            <a:ln w="38160">
              <a:noFill/>
            </a:ln>
          </c:spPr>
          <c:marker>
            <c:symbol val="circle"/>
            <c:size val="11"/>
            <c:spPr>
              <a:solidFill>
                <a:srgbClr val="1eb001"/>
              </a:solidFill>
            </c:spPr>
          </c:marker>
          <c:dLbls>
            <c:numFmt formatCode="General" sourceLinked="1"/>
            <c:txPr>
              <a:bodyPr wrap="square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Helvetica Neue"/>
                    <a:ea typeface="Helvetica Neue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25560">
                <a:solidFill>
                  <a:srgbClr val="1eb001"/>
                </a:solidFill>
                <a:round/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'Signature énergétique'!$G$3:$G$20</c:f>
              <c:numCache>
                <c:formatCode>General</c:formatCode>
                <c:ptCount val="18"/>
                <c:pt idx="0">
                  <c:v>75</c:v>
                </c:pt>
                <c:pt idx="1">
                  <c:v>95</c:v>
                </c:pt>
                <c:pt idx="2">
                  <c:v>125</c:v>
                </c:pt>
                <c:pt idx="3">
                  <c:v>140</c:v>
                </c:pt>
                <c:pt idx="4">
                  <c:v>160</c:v>
                </c:pt>
                <c:pt idx="5">
                  <c:v>175</c:v>
                </c:pt>
                <c:pt idx="6">
                  <c:v>190</c:v>
                </c:pt>
                <c:pt idx="7">
                  <c:v>200</c:v>
                </c:pt>
                <c:pt idx="8">
                  <c:v>220</c:v>
                </c:pt>
                <c:pt idx="9">
                  <c:v>230</c:v>
                </c:pt>
                <c:pt idx="10">
                  <c:v>215</c:v>
                </c:pt>
                <c:pt idx="11">
                  <c:v>195</c:v>
                </c:pt>
                <c:pt idx="12">
                  <c:v>175</c:v>
                </c:pt>
                <c:pt idx="13">
                  <c:v>160</c:v>
                </c:pt>
                <c:pt idx="14">
                  <c:v>145</c:v>
                </c:pt>
                <c:pt idx="15">
                  <c:v>120</c:v>
                </c:pt>
                <c:pt idx="16">
                  <c:v>100</c:v>
                </c:pt>
                <c:pt idx="17">
                  <c:v>75</c:v>
                </c:pt>
              </c:numCache>
            </c:numRef>
          </c:xVal>
          <c:yVal>
            <c:numRef>
              <c:f>'Signature énergétique'!$H$3:$H$20</c:f>
              <c:numCache>
                <c:formatCode>General</c:formatCode>
                <c:ptCount val="18"/>
                <c:pt idx="0">
                  <c:v>300</c:v>
                </c:pt>
                <c:pt idx="1">
                  <c:v>350</c:v>
                </c:pt>
                <c:pt idx="2">
                  <c:v>380</c:v>
                </c:pt>
                <c:pt idx="3">
                  <c:v>410</c:v>
                </c:pt>
                <c:pt idx="4">
                  <c:v>435</c:v>
                </c:pt>
                <c:pt idx="5">
                  <c:v>450</c:v>
                </c:pt>
                <c:pt idx="6">
                  <c:v>470</c:v>
                </c:pt>
                <c:pt idx="7">
                  <c:v>490</c:v>
                </c:pt>
                <c:pt idx="8">
                  <c:v>510</c:v>
                </c:pt>
                <c:pt idx="9">
                  <c:v>520</c:v>
                </c:pt>
                <c:pt idx="10">
                  <c:v>500</c:v>
                </c:pt>
                <c:pt idx="11">
                  <c:v>480</c:v>
                </c:pt>
                <c:pt idx="12">
                  <c:v>450</c:v>
                </c:pt>
                <c:pt idx="13">
                  <c:v>430</c:v>
                </c:pt>
                <c:pt idx="14">
                  <c:v>415</c:v>
                </c:pt>
                <c:pt idx="15">
                  <c:v>360</c:v>
                </c:pt>
                <c:pt idx="16">
                  <c:v>355</c:v>
                </c:pt>
                <c:pt idx="17">
                  <c:v>280</c:v>
                </c:pt>
              </c:numCache>
            </c:numRef>
          </c:yVal>
          <c:smooth val="0"/>
        </c:ser>
        <c:axId val="10353716"/>
        <c:axId val="1910025"/>
      </c:scatterChart>
      <c:valAx>
        <c:axId val="103537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Helvetica Neue"/>
                <a:ea typeface="Helvetica Neue"/>
              </a:defRPr>
            </a:pPr>
          </a:p>
        </c:txPr>
        <c:crossAx val="1910025"/>
        <c:crosses val="autoZero"/>
        <c:crossBetween val="midCat"/>
        <c:majorUnit val="60"/>
        <c:minorUnit val="30"/>
      </c:valAx>
      <c:valAx>
        <c:axId val="1910025"/>
        <c:scaling>
          <c:orientation val="minMax"/>
        </c:scaling>
        <c:delete val="0"/>
        <c:axPos val="l"/>
        <c:majorGridlines>
          <c:spPr>
            <a:ln w="6480">
              <a:solidFill>
                <a:srgbClr val="b8b8b8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Helvetica Neue"/>
                <a:ea typeface="Helvetica Neue"/>
              </a:defRPr>
            </a:pPr>
          </a:p>
        </c:txPr>
        <c:crossAx val="10353716"/>
        <c:crosses val="autoZero"/>
        <c:crossBetween val="midCat"/>
        <c:majorUnit val="150"/>
        <c:minorUnit val="75"/>
      </c:valAx>
      <c:spPr>
        <a:noFill/>
        <a:ln w="12600">
          <a:noFill/>
        </a:ln>
      </c:spPr>
    </c:plotArea>
    <c:legend>
      <c:legendPos val="t"/>
      <c:layout>
        <c:manualLayout>
          <c:xMode val="edge"/>
          <c:yMode val="edge"/>
          <c:x val="0.0565061679267807"/>
          <c:y val="0"/>
          <c:w val="0.90000994925878"/>
          <c:h val="0.0640458948556381"/>
        </c:manualLayout>
      </c:layout>
      <c:overlay val="1"/>
      <c:spPr>
        <a:noFill/>
        <a:ln w="1260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Helvetica Neue"/>
              <a:ea typeface="Helvetica Neue"/>
            </a:defRPr>
          </a:pPr>
        </a:p>
      </c:txPr>
    </c:legend>
    <c:plotVisOnly val="1"/>
    <c:dispBlanksAs val="gap"/>
  </c:chart>
  <c:spPr>
    <a:noFill/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254160</xdr:colOff>
      <xdr:row>22</xdr:row>
      <xdr:rowOff>1440</xdr:rowOff>
    </xdr:from>
    <xdr:to>
      <xdr:col>6</xdr:col>
      <xdr:colOff>303120</xdr:colOff>
      <xdr:row>45</xdr:row>
      <xdr:rowOff>89280</xdr:rowOff>
    </xdr:to>
    <xdr:graphicFrame>
      <xdr:nvGraphicFramePr>
        <xdr:cNvPr id="0" name="Graphique à nuages de points"/>
        <xdr:cNvGraphicFramePr/>
      </xdr:nvGraphicFramePr>
      <xdr:xfrm>
        <a:off x="2093760" y="5682240"/>
        <a:ext cx="2423160" cy="382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12240</xdr:colOff>
      <xdr:row>3</xdr:row>
      <xdr:rowOff>164160</xdr:rowOff>
    </xdr:from>
    <xdr:to>
      <xdr:col>13</xdr:col>
      <xdr:colOff>111600</xdr:colOff>
      <xdr:row>18</xdr:row>
      <xdr:rowOff>180720</xdr:rowOff>
    </xdr:to>
    <xdr:graphicFrame>
      <xdr:nvGraphicFramePr>
        <xdr:cNvPr id="1" name="Graphique à nuages de points"/>
        <xdr:cNvGraphicFramePr/>
      </xdr:nvGraphicFramePr>
      <xdr:xfrm>
        <a:off x="5990040" y="1201680"/>
        <a:ext cx="2451600" cy="382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6"/>
  <sheetViews>
    <sheetView showFormulas="false" showGridLines="false" showRowColHeaders="true" showZeros="true" rightToLeft="false" tabSelected="false" showOutlineSymbols="true" defaultGridColor="true" view="normal" topLeftCell="A1" colorId="64" zoomScale="73" zoomScaleNormal="73" zoomScalePageLayoutView="100" workbookViewId="0">
      <pane xSplit="1" ySplit="2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6" activeCellId="0" sqref="A6"/>
    </sheetView>
  </sheetViews>
  <sheetFormatPr defaultColWidth="7.29296875" defaultRowHeight="12.8" zeroHeight="false" outlineLevelRow="0" outlineLevelCol="0"/>
  <cols>
    <col collapsed="false" customWidth="true" hidden="false" outlineLevel="0" max="1" min="1" style="1" width="4.51"/>
    <col collapsed="false" customWidth="true" hidden="false" outlineLevel="0" max="2" min="2" style="1" width="52.95"/>
    <col collapsed="false" customWidth="true" hidden="false" outlineLevel="0" max="3" min="3" style="1" width="0.68"/>
    <col collapsed="false" customWidth="true" hidden="false" outlineLevel="0" max="4" min="4" style="1" width="9.9"/>
    <col collapsed="false" customWidth="true" hidden="false" outlineLevel="0" max="5" min="5" style="1" width="1.94"/>
    <col collapsed="false" customWidth="true" hidden="false" outlineLevel="0" max="6" min="6" style="1" width="13.98"/>
    <col collapsed="false" customWidth="true" hidden="false" outlineLevel="0" max="7" min="7" style="1" width="0.59"/>
    <col collapsed="false" customWidth="true" hidden="false" outlineLevel="0" max="8" min="8" style="1" width="12.95"/>
    <col collapsed="false" customWidth="true" hidden="false" outlineLevel="0" max="9" min="9" style="1" width="0.59"/>
    <col collapsed="false" customWidth="true" hidden="false" outlineLevel="0" max="10" min="10" style="1" width="13.83"/>
    <col collapsed="false" customWidth="true" hidden="false" outlineLevel="0" max="11" min="11" style="1" width="0.65"/>
    <col collapsed="false" customWidth="true" hidden="false" outlineLevel="0" max="12" min="12" style="1" width="13.83"/>
    <col collapsed="false" customWidth="true" hidden="false" outlineLevel="0" max="13" min="13" style="1" width="0.59"/>
    <col collapsed="false" customWidth="true" hidden="false" outlineLevel="0" max="14" min="14" style="1" width="22.29"/>
  </cols>
  <sheetData>
    <row r="1" customFormat="false" ht="28.7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80.75" hidden="false" customHeight="true" outlineLevel="0" collapsed="false">
      <c r="B2" s="3"/>
      <c r="C2" s="4"/>
      <c r="D2" s="5" t="s">
        <v>1</v>
      </c>
      <c r="E2" s="6"/>
      <c r="F2" s="7" t="s">
        <v>2</v>
      </c>
      <c r="G2" s="8"/>
      <c r="H2" s="9" t="s">
        <v>3</v>
      </c>
      <c r="I2" s="8"/>
      <c r="J2" s="10" t="s">
        <v>4</v>
      </c>
      <c r="K2" s="8"/>
      <c r="L2" s="11" t="s">
        <v>5</v>
      </c>
      <c r="M2" s="4"/>
      <c r="N2" s="12" t="s">
        <v>6</v>
      </c>
    </row>
    <row r="3" customFormat="false" ht="8.5" hidden="false" customHeight="true" outlineLevel="0" collapsed="false">
      <c r="B3" s="13"/>
      <c r="C3" s="14"/>
      <c r="D3" s="15"/>
      <c r="E3" s="16"/>
      <c r="F3" s="17"/>
      <c r="G3" s="16"/>
      <c r="H3" s="17"/>
      <c r="I3" s="16"/>
      <c r="J3" s="17"/>
      <c r="K3" s="16"/>
      <c r="L3" s="17"/>
      <c r="M3" s="18"/>
      <c r="N3" s="19"/>
    </row>
    <row r="4" customFormat="false" ht="20" hidden="false" customHeight="true" outlineLevel="0" collapsed="false">
      <c r="B4" s="20" t="s">
        <v>7</v>
      </c>
      <c r="C4" s="21"/>
      <c r="D4" s="22" t="n">
        <v>1</v>
      </c>
      <c r="E4" s="23"/>
      <c r="F4" s="24" t="n">
        <v>23541</v>
      </c>
      <c r="G4" s="24"/>
      <c r="H4" s="24" t="n">
        <v>28657</v>
      </c>
      <c r="I4" s="24"/>
      <c r="J4" s="24" t="n">
        <v>40018</v>
      </c>
      <c r="K4" s="24"/>
      <c r="L4" s="24" t="n">
        <v>40018</v>
      </c>
      <c r="M4" s="18"/>
      <c r="N4" s="19"/>
    </row>
    <row r="5" customFormat="false" ht="20" hidden="false" customHeight="true" outlineLevel="0" collapsed="false">
      <c r="B5" s="25" t="s">
        <v>8</v>
      </c>
      <c r="C5" s="21"/>
      <c r="D5" s="22" t="n">
        <v>2</v>
      </c>
      <c r="E5" s="23"/>
      <c r="F5" s="24" t="n">
        <v>34551</v>
      </c>
      <c r="G5" s="24"/>
      <c r="H5" s="24" t="n">
        <v>42058</v>
      </c>
      <c r="I5" s="24"/>
      <c r="J5" s="24" t="n">
        <v>58827</v>
      </c>
      <c r="K5" s="24"/>
      <c r="L5" s="24" t="n">
        <v>58827</v>
      </c>
      <c r="M5" s="18"/>
      <c r="N5" s="19"/>
    </row>
    <row r="6" customFormat="false" ht="20" hidden="false" customHeight="true" outlineLevel="0" collapsed="false">
      <c r="B6" s="25" t="s">
        <v>9</v>
      </c>
      <c r="C6" s="21"/>
      <c r="D6" s="22" t="n">
        <v>3</v>
      </c>
      <c r="E6" s="23"/>
      <c r="F6" s="24" t="n">
        <v>41493</v>
      </c>
      <c r="G6" s="24"/>
      <c r="H6" s="24" t="n">
        <v>50513</v>
      </c>
      <c r="I6" s="24"/>
      <c r="J6" s="24" t="n">
        <v>70382</v>
      </c>
      <c r="K6" s="24"/>
      <c r="L6" s="24" t="n">
        <v>70382</v>
      </c>
      <c r="M6" s="18"/>
      <c r="N6" s="19"/>
    </row>
    <row r="7" customFormat="false" ht="20" hidden="false" customHeight="true" outlineLevel="0" collapsed="false">
      <c r="B7" s="25" t="s">
        <v>10</v>
      </c>
      <c r="C7" s="21"/>
      <c r="D7" s="22" t="n">
        <v>4</v>
      </c>
      <c r="E7" s="23"/>
      <c r="F7" s="24" t="n">
        <v>48447</v>
      </c>
      <c r="G7" s="24"/>
      <c r="H7" s="24" t="n">
        <v>58981</v>
      </c>
      <c r="I7" s="24"/>
      <c r="J7" s="24" t="n">
        <v>82839</v>
      </c>
      <c r="K7" s="24"/>
      <c r="L7" s="24" t="n">
        <v>82839</v>
      </c>
      <c r="M7" s="18"/>
      <c r="N7" s="19"/>
    </row>
    <row r="8" customFormat="false" ht="20" hidden="false" customHeight="true" outlineLevel="0" collapsed="false">
      <c r="B8" s="25" t="s">
        <v>11</v>
      </c>
      <c r="C8" s="21"/>
      <c r="D8" s="22" t="n">
        <v>5</v>
      </c>
      <c r="E8" s="23"/>
      <c r="F8" s="24" t="n">
        <v>55427</v>
      </c>
      <c r="G8" s="24"/>
      <c r="H8" s="24" t="n">
        <v>67473</v>
      </c>
      <c r="I8" s="24"/>
      <c r="J8" s="24" t="n">
        <v>94844</v>
      </c>
      <c r="K8" s="24"/>
      <c r="L8" s="24" t="n">
        <v>94844</v>
      </c>
      <c r="M8" s="18"/>
      <c r="N8" s="19"/>
    </row>
    <row r="9" customFormat="false" ht="20" hidden="false" customHeight="true" outlineLevel="0" collapsed="false">
      <c r="B9" s="25" t="s">
        <v>12</v>
      </c>
      <c r="C9" s="21"/>
      <c r="D9" s="22"/>
      <c r="E9" s="23"/>
      <c r="F9" s="24" t="n">
        <v>6970</v>
      </c>
      <c r="G9" s="24"/>
      <c r="H9" s="24" t="n">
        <v>8486</v>
      </c>
      <c r="I9" s="24"/>
      <c r="J9" s="24" t="n">
        <v>12006</v>
      </c>
      <c r="K9" s="24"/>
      <c r="L9" s="24" t="n">
        <v>12006</v>
      </c>
      <c r="M9" s="18"/>
      <c r="N9" s="19"/>
    </row>
    <row r="10" customFormat="false" ht="20" hidden="false" customHeight="true" outlineLevel="0" collapsed="false">
      <c r="B10" s="25" t="s">
        <v>13</v>
      </c>
      <c r="C10" s="21"/>
      <c r="D10" s="26"/>
      <c r="E10" s="23"/>
      <c r="F10" s="27" t="n">
        <f aca="false">IF($D$10=0,0,IF($D$10=1,F4,IF($D$10=2,F5,IF($D$10=3,F6,IF($D$10=4,F7,IF($D$10=5,F8,IF($D$10=6,F8+(F9*1),IF($D$10=7,F8+(F9*2),IF(D10=8,F8+(F9*3))))))))))</f>
        <v>0</v>
      </c>
      <c r="G10" s="24"/>
      <c r="H10" s="27" t="n">
        <f aca="false">IF($D$10=0,0,IF($D$10=1,H4,IF($D$10=2,H5,IF($D$10=3,H6,IF($D$10=4,H7,IF($D$10=5,H8,IF($D$10=6,H8+(H9*1),IF($D$10=7,H8+(H9*2),IF(F10=8,H8+(H9*3))))))))))</f>
        <v>0</v>
      </c>
      <c r="I10" s="24"/>
      <c r="J10" s="27" t="n">
        <f aca="false">IF($D$10=0,0,IF($D$10=1,J4,IF($D$10=2,J5,IF($D$10=3,J6,IF($D$10=4,J7,IF($D$10=5,J8,IF($D$10=6,J8+(J9*1),IF($D$10=7,J8+(J9*2),IF(H10=8,J8+(J9*3))))))))))</f>
        <v>0</v>
      </c>
      <c r="K10" s="24"/>
      <c r="L10" s="27" t="n">
        <f aca="false">IF($D$10=0,0,IF($D$10=1,L4,IF($D$10=2,L5,IF($D$10=3,L6,IF($D$10=4,L7,IF($D$10=5,L8,IF($D$10=6,L8+(L9*1),IF($D$10=7,L8+(L9*2),IF(J10=8,L8+(L9*3))))))))))</f>
        <v>0</v>
      </c>
      <c r="M10" s="18"/>
      <c r="N10" s="19"/>
    </row>
    <row r="11" customFormat="false" ht="8.25" hidden="false" customHeight="true" outlineLevel="0" collapsed="false">
      <c r="B11" s="28"/>
      <c r="C11" s="29"/>
      <c r="D11" s="30"/>
      <c r="E11" s="31"/>
      <c r="F11" s="32"/>
      <c r="G11" s="31"/>
      <c r="H11" s="32"/>
      <c r="I11" s="31"/>
      <c r="J11" s="32"/>
      <c r="K11" s="31"/>
      <c r="L11" s="32"/>
      <c r="M11" s="33"/>
      <c r="N11" s="19"/>
    </row>
    <row r="12" customFormat="false" ht="22.25" hidden="false" customHeight="true" outlineLevel="0" collapsed="false">
      <c r="B12" s="34"/>
      <c r="C12" s="29"/>
      <c r="D12" s="35" t="s">
        <v>14</v>
      </c>
      <c r="E12" s="33"/>
      <c r="G12" s="36"/>
      <c r="I12" s="36"/>
      <c r="K12" s="36"/>
      <c r="M12" s="36"/>
      <c r="N12" s="19"/>
    </row>
    <row r="13" customFormat="false" ht="8.25" hidden="false" customHeight="true" outlineLevel="0" collapsed="false">
      <c r="B13" s="37"/>
      <c r="C13" s="29"/>
      <c r="D13" s="38"/>
      <c r="E13" s="31"/>
      <c r="F13" s="39"/>
      <c r="G13" s="31"/>
      <c r="H13" s="39"/>
      <c r="I13" s="31"/>
      <c r="J13" s="39"/>
      <c r="K13" s="31"/>
      <c r="L13" s="39"/>
      <c r="M13" s="33"/>
      <c r="N13" s="19"/>
    </row>
    <row r="14" customFormat="false" ht="44" hidden="false" customHeight="true" outlineLevel="0" collapsed="false">
      <c r="B14" s="40" t="s">
        <v>15</v>
      </c>
      <c r="C14" s="41"/>
      <c r="D14" s="42"/>
      <c r="E14" s="43"/>
      <c r="F14" s="44" t="n">
        <f aca="false">IF(D10=0,0,IF(D14&lt;F10,"Ménage aux revenus très modestes",""))</f>
        <v>0</v>
      </c>
      <c r="G14" s="31"/>
      <c r="H14" s="44" t="n">
        <f aca="false">IF(D10=0,0,IF(AND(D14&gt;F10,D14&lt;H10),"Ménage aux revenus modestes",""))</f>
        <v>0</v>
      </c>
      <c r="I14" s="31"/>
      <c r="J14" s="44" t="n">
        <f aca="false">IF(D10=0,0,IF(AND(D14&gt;H10,D14&lt;J10),"Ménage aux revenus intermédiaires",""))</f>
        <v>0</v>
      </c>
      <c r="K14" s="31"/>
      <c r="L14" s="44" t="n">
        <f aca="false">IF(D10=0,0,IF(D14&gt;L10,"Ménage aux revenus supérieurs",""))</f>
        <v>0</v>
      </c>
      <c r="M14" s="33"/>
      <c r="N14" s="19"/>
    </row>
    <row r="15" customFormat="false" ht="8.25" hidden="false" customHeight="true" outlineLevel="0" collapsed="false">
      <c r="B15" s="37"/>
      <c r="C15" s="29"/>
      <c r="D15" s="38"/>
      <c r="E15" s="31"/>
      <c r="F15" s="32"/>
      <c r="G15" s="32"/>
      <c r="H15" s="32"/>
      <c r="I15" s="32"/>
      <c r="J15" s="32"/>
      <c r="K15" s="32"/>
      <c r="L15" s="32"/>
      <c r="M15" s="33"/>
      <c r="N15" s="19"/>
    </row>
    <row r="16" customFormat="false" ht="20" hidden="false" customHeight="true" outlineLevel="0" collapsed="false">
      <c r="K16" s="31"/>
      <c r="L16" s="45" t="s">
        <v>16</v>
      </c>
      <c r="M16" s="33"/>
      <c r="N16" s="19"/>
    </row>
    <row r="17" customFormat="false" ht="8.25" hidden="false" customHeight="true" outlineLevel="0" collapsed="false">
      <c r="B17" s="37"/>
      <c r="C17" s="29"/>
      <c r="D17" s="38"/>
      <c r="E17" s="31"/>
      <c r="F17" s="32"/>
      <c r="G17" s="31"/>
      <c r="H17" s="32"/>
      <c r="I17" s="31"/>
      <c r="J17" s="32"/>
      <c r="K17" s="31"/>
      <c r="L17" s="32"/>
      <c r="M17" s="33"/>
      <c r="N17" s="19"/>
    </row>
    <row r="18" customFormat="false" ht="20" hidden="false" customHeight="true" outlineLevel="0" collapsed="false">
      <c r="B18" s="46" t="s">
        <v>17</v>
      </c>
      <c r="C18" s="41"/>
      <c r="D18" s="47"/>
      <c r="E18" s="36"/>
      <c r="F18" s="48"/>
      <c r="G18" s="36"/>
      <c r="H18" s="49" t="n">
        <f aca="false">IF(F18=0,0,D18/F18)</f>
        <v>0</v>
      </c>
      <c r="I18" s="36"/>
      <c r="J18" s="50" t="n">
        <f aca="false">IF(D18=0,0,F18)</f>
        <v>0</v>
      </c>
      <c r="K18" s="36"/>
      <c r="L18" s="51" t="n">
        <v>1</v>
      </c>
      <c r="M18" s="36"/>
      <c r="N18" s="19"/>
    </row>
    <row r="19" customFormat="false" ht="20" hidden="false" customHeight="true" outlineLevel="0" collapsed="false">
      <c r="B19" s="25" t="s">
        <v>18</v>
      </c>
      <c r="C19" s="41"/>
      <c r="D19" s="47"/>
      <c r="E19" s="36"/>
      <c r="F19" s="52"/>
      <c r="G19" s="36"/>
      <c r="H19" s="49" t="n">
        <f aca="false">IF(F19=0,0,D19/(F19*L19))</f>
        <v>0</v>
      </c>
      <c r="I19" s="36"/>
      <c r="J19" s="50" t="n">
        <f aca="false">IF(D19=0,0,F19*L19)</f>
        <v>0</v>
      </c>
      <c r="K19" s="36"/>
      <c r="L19" s="51" t="n">
        <v>9.97</v>
      </c>
      <c r="M19" s="36"/>
      <c r="N19" s="19"/>
    </row>
    <row r="20" customFormat="false" ht="20" hidden="false" customHeight="true" outlineLevel="0" collapsed="false">
      <c r="B20" s="25" t="s">
        <v>19</v>
      </c>
      <c r="C20" s="53"/>
      <c r="D20" s="47"/>
      <c r="E20" s="36"/>
      <c r="F20" s="54"/>
      <c r="G20" s="36"/>
      <c r="H20" s="49" t="n">
        <f aca="false">IF(F20=0,0,D20/(F20*L20))</f>
        <v>0</v>
      </c>
      <c r="I20" s="36"/>
      <c r="J20" s="50" t="n">
        <f aca="false">IF(D20=0,0,F20*L20)</f>
        <v>0</v>
      </c>
      <c r="K20" s="36"/>
      <c r="L20" s="51" t="n">
        <v>12.78</v>
      </c>
      <c r="M20" s="36"/>
      <c r="N20" s="19"/>
    </row>
    <row r="21" customFormat="false" ht="20" hidden="false" customHeight="true" outlineLevel="0" collapsed="false">
      <c r="B21" s="25" t="s">
        <v>20</v>
      </c>
      <c r="C21" s="41"/>
      <c r="D21" s="47"/>
      <c r="E21" s="36"/>
      <c r="F21" s="54"/>
      <c r="G21" s="36"/>
      <c r="H21" s="49" t="n">
        <f aca="false">IF(F21=0,0,D21/(F21*L21))</f>
        <v>0</v>
      </c>
      <c r="I21" s="36"/>
      <c r="J21" s="50" t="n">
        <f aca="false">IF(D21=0,0,F21*L21)</f>
        <v>0</v>
      </c>
      <c r="K21" s="36"/>
      <c r="L21" s="51" t="n">
        <v>13.8</v>
      </c>
      <c r="M21" s="36"/>
      <c r="N21" s="19"/>
    </row>
    <row r="22" customFormat="false" ht="20" hidden="false" customHeight="true" outlineLevel="0" collapsed="false">
      <c r="B22" s="25" t="s">
        <v>21</v>
      </c>
      <c r="C22" s="41"/>
      <c r="D22" s="47"/>
      <c r="E22" s="36"/>
      <c r="F22" s="55"/>
      <c r="G22" s="36"/>
      <c r="H22" s="49" t="n">
        <f aca="false">IF(F22=0,0,D22/(F22*L22))</f>
        <v>0</v>
      </c>
      <c r="I22" s="36"/>
      <c r="J22" s="50" t="n">
        <f aca="false">IF(D22=0,0,F22*L22)</f>
        <v>0</v>
      </c>
      <c r="K22" s="36"/>
      <c r="L22" s="51" t="n">
        <v>0.9</v>
      </c>
      <c r="M22" s="36"/>
      <c r="N22" s="19"/>
    </row>
    <row r="23" customFormat="false" ht="20" hidden="false" customHeight="true" outlineLevel="0" collapsed="false">
      <c r="B23" s="46" t="s">
        <v>22</v>
      </c>
      <c r="C23" s="41"/>
      <c r="D23" s="47"/>
      <c r="E23" s="36"/>
      <c r="F23" s="56"/>
      <c r="G23" s="36"/>
      <c r="H23" s="49" t="n">
        <f aca="false">IF(F23=0,0,D23/(F23*L23*1000))</f>
        <v>0</v>
      </c>
      <c r="I23" s="36"/>
      <c r="J23" s="50" t="n">
        <f aca="false">IF(D23=0,0,F23*L23*1000)</f>
        <v>0</v>
      </c>
      <c r="K23" s="36"/>
      <c r="L23" s="51" t="n">
        <v>1.68</v>
      </c>
      <c r="M23" s="36"/>
      <c r="N23" s="19"/>
    </row>
    <row r="24" customFormat="false" ht="20" hidden="false" customHeight="true" outlineLevel="0" collapsed="false">
      <c r="B24" s="46" t="s">
        <v>23</v>
      </c>
      <c r="C24" s="41"/>
      <c r="D24" s="47"/>
      <c r="E24" s="36"/>
      <c r="F24" s="54"/>
      <c r="G24" s="36"/>
      <c r="H24" s="49" t="n">
        <f aca="false">IF(F24=0,0,D24/(F24*L24))</f>
        <v>0</v>
      </c>
      <c r="I24" s="36"/>
      <c r="J24" s="57" t="n">
        <f aca="false">IF(D24=0,0,F24*L24)</f>
        <v>0</v>
      </c>
      <c r="K24" s="36"/>
      <c r="L24" s="51" t="n">
        <v>4.6</v>
      </c>
      <c r="M24" s="36"/>
      <c r="N24" s="19"/>
    </row>
    <row r="25" customFormat="false" ht="20" hidden="false" customHeight="true" outlineLevel="0" collapsed="false">
      <c r="B25" s="58" t="s">
        <v>24</v>
      </c>
      <c r="C25" s="41"/>
      <c r="D25" s="59" t="n">
        <f aca="false">SUM(D18:D24)</f>
        <v>0</v>
      </c>
      <c r="E25" s="43"/>
      <c r="F25" s="31"/>
      <c r="G25" s="31"/>
      <c r="H25" s="60" t="n">
        <f aca="false">IF(J25=0,0,D25/J25)</f>
        <v>0</v>
      </c>
      <c r="I25" s="31"/>
      <c r="J25" s="61" t="n">
        <f aca="false">SUM(J18:J24)</f>
        <v>0</v>
      </c>
      <c r="K25" s="31"/>
      <c r="L25" s="38"/>
      <c r="M25" s="33"/>
      <c r="N25" s="19"/>
    </row>
    <row r="26" customFormat="false" ht="20" hidden="false" customHeight="true" outlineLevel="0" collapsed="false">
      <c r="B26" s="62"/>
      <c r="C26" s="29"/>
      <c r="D26" s="63"/>
      <c r="E26" s="31"/>
      <c r="F26" s="31"/>
      <c r="G26" s="31"/>
      <c r="H26" s="60"/>
      <c r="I26" s="31"/>
      <c r="J26" s="64"/>
      <c r="K26" s="31"/>
      <c r="L26" s="38"/>
      <c r="M26" s="33"/>
      <c r="N26" s="19"/>
    </row>
    <row r="27" customFormat="false" ht="20" hidden="false" customHeight="true" outlineLevel="0" collapsed="false">
      <c r="B27" s="58" t="s">
        <v>25</v>
      </c>
      <c r="C27" s="41"/>
      <c r="D27" s="65" t="e">
        <f aca="false">D25/D14</f>
        <v>#DIV/0!</v>
      </c>
      <c r="E27" s="36"/>
      <c r="F27" s="66" t="e">
        <f aca="false">IF(AND(D27&gt;=0.08,F14="Ménage aux revenus très modestes"),"Ménage en situation de précarité énergétique ( ≥ 8%)",IF(AND(D27&gt;=0.08,H14="Ménage aux revenus modestes"),"Ménage en situation de précarité énergétique (≥ 8%)",IF(AND(D27&gt;=0.08,J14="Ménage aux revenus intermédiaires"),"Ménage en situation de précarité énergétique (≥ 8%)",IF(AND(D27&gt;=0.08,L14="Ménage aux revenus supérieurs"),"Ménage en situation de précarité énergétique (≥ 8%)","Ménage en situation de non précarité énergétique (&lt; 8%)"))))</f>
        <v>#DIV/0!</v>
      </c>
      <c r="G27" s="66"/>
      <c r="H27" s="66"/>
      <c r="I27" s="66"/>
      <c r="J27" s="66"/>
      <c r="K27" s="66"/>
      <c r="L27" s="66"/>
      <c r="M27" s="33"/>
      <c r="N27" s="19"/>
    </row>
    <row r="28" customFormat="false" ht="22.5" hidden="false" customHeight="true" outlineLevel="0" collapsed="false">
      <c r="B28" s="28"/>
      <c r="C28" s="29"/>
      <c r="D28" s="38"/>
      <c r="E28" s="31"/>
      <c r="F28" s="38"/>
      <c r="G28" s="32"/>
      <c r="H28" s="38"/>
      <c r="I28" s="32"/>
      <c r="J28" s="38"/>
      <c r="K28" s="32"/>
      <c r="L28" s="38"/>
      <c r="M28" s="33"/>
      <c r="N28" s="19"/>
    </row>
    <row r="29" customFormat="false" ht="25.55" hidden="false" customHeight="true" outlineLevel="0" collapsed="false">
      <c r="B29" s="46" t="s">
        <v>26</v>
      </c>
      <c r="C29" s="41"/>
      <c r="D29" s="67" t="s">
        <v>27</v>
      </c>
      <c r="E29" s="36"/>
      <c r="F29" s="66" t="str">
        <f aca="false">IF(D29="oui","Ménage en situation d'inconfort thermique en hiver",IF(D29="non","Ménage ne se plaignant pas d'inconfort en hiver",""))</f>
        <v>Ménage en situation d'inconfort thermique en hiver</v>
      </c>
      <c r="G29" s="66"/>
      <c r="H29" s="66"/>
      <c r="I29" s="66"/>
      <c r="J29" s="66"/>
      <c r="K29" s="66"/>
      <c r="L29" s="66"/>
      <c r="M29" s="68"/>
      <c r="N29" s="19"/>
    </row>
    <row r="30" customFormat="false" ht="22.45" hidden="false" customHeight="true" outlineLevel="0" collapsed="false">
      <c r="B30" s="46" t="s">
        <v>28</v>
      </c>
      <c r="C30" s="41"/>
      <c r="D30" s="67" t="s">
        <v>27</v>
      </c>
      <c r="E30" s="36"/>
      <c r="F30" s="66" t="str">
        <f aca="false">IF(D30="oui","Ménage en situation d'inconfort thermique en été",IF(D30="non","Ménage ne se plaignant pas d'inconfort en été",""))</f>
        <v>Ménage en situation d'inconfort thermique en été</v>
      </c>
      <c r="G30" s="66"/>
      <c r="H30" s="66"/>
      <c r="I30" s="66"/>
      <c r="J30" s="66"/>
      <c r="K30" s="66"/>
      <c r="L30" s="66"/>
      <c r="M30" s="68"/>
      <c r="N30" s="19"/>
    </row>
    <row r="31" customFormat="false" ht="22.45" hidden="false" customHeight="true" outlineLevel="0" collapsed="false">
      <c r="B31" s="46" t="s">
        <v>29</v>
      </c>
      <c r="C31" s="41"/>
      <c r="D31" s="67" t="s">
        <v>30</v>
      </c>
      <c r="E31" s="36"/>
      <c r="F31" s="66" t="str">
        <f aca="false">IF(D31="non","Logement non conforme au Réglement sanitaire départemental",IF(D31="oui","Logement en apparence conforme au RSD",""))</f>
        <v>Logement non conforme au Réglement sanitaire départemental</v>
      </c>
      <c r="G31" s="66"/>
      <c r="H31" s="66"/>
      <c r="I31" s="66"/>
      <c r="J31" s="66"/>
      <c r="K31" s="66"/>
      <c r="L31" s="66"/>
      <c r="M31" s="68"/>
      <c r="N31" s="19"/>
    </row>
    <row r="32" customFormat="false" ht="8" hidden="false" customHeight="true" outlineLevel="0" collapsed="false">
      <c r="B32" s="28"/>
      <c r="C32" s="29"/>
      <c r="D32" s="38"/>
      <c r="E32" s="31"/>
      <c r="F32" s="69"/>
      <c r="G32" s="69"/>
      <c r="H32" s="69"/>
      <c r="I32" s="69"/>
      <c r="J32" s="69"/>
      <c r="K32" s="69"/>
      <c r="L32" s="69"/>
      <c r="M32" s="70"/>
      <c r="N32" s="19"/>
    </row>
    <row r="33" customFormat="false" ht="20" hidden="false" customHeight="true" outlineLevel="0" collapsed="false">
      <c r="B33" s="46" t="s">
        <v>31</v>
      </c>
      <c r="C33" s="41"/>
      <c r="D33" s="71"/>
      <c r="E33" s="36"/>
      <c r="F33" s="72" t="e">
        <f aca="false">D25/D33</f>
        <v>#DIV/0!</v>
      </c>
      <c r="G33" s="73"/>
      <c r="H33" s="74"/>
      <c r="I33" s="74"/>
      <c r="J33" s="74"/>
      <c r="K33" s="74"/>
      <c r="L33" s="74"/>
      <c r="M33" s="75"/>
      <c r="N33" s="19"/>
    </row>
    <row r="34" customFormat="false" ht="20" hidden="false" customHeight="true" outlineLevel="0" collapsed="false">
      <c r="B34" s="46" t="s">
        <v>32</v>
      </c>
      <c r="C34" s="41"/>
      <c r="D34" s="76" t="n">
        <f aca="false">J25</f>
        <v>0</v>
      </c>
      <c r="E34" s="43"/>
      <c r="F34" s="77" t="e">
        <f aca="false">D34/D33</f>
        <v>#DIV/0!</v>
      </c>
      <c r="G34" s="74"/>
      <c r="H34" s="78"/>
      <c r="I34" s="78"/>
      <c r="J34" s="78"/>
      <c r="K34" s="78"/>
      <c r="L34" s="78"/>
      <c r="M34" s="75"/>
      <c r="N34" s="19"/>
    </row>
    <row r="35" customFormat="false" ht="23.25" hidden="false" customHeight="true" outlineLevel="0" collapsed="false">
      <c r="B35" s="46" t="s">
        <v>33</v>
      </c>
      <c r="C35" s="41"/>
      <c r="D35" s="79" t="n">
        <f aca="false">(J18*2.3)+SUM(J19:J24)</f>
        <v>0</v>
      </c>
      <c r="E35" s="36"/>
      <c r="F35" s="80" t="e">
        <f aca="false">D35/D33</f>
        <v>#DIV/0!</v>
      </c>
      <c r="G35" s="81"/>
      <c r="H35" s="82" t="e">
        <f aca="false">IF(F35&lt;=70,"Logement en classe énergie A (calcul sur factures)",IF(F35&lt;=110,"Logement en classe énergie B (calcul sur factures)",IF(F35&lt;=180,"Logement en classe énergie C (calcul sur factures)",IF(F35&lt;=250,"Logement en classe énergie D (calcul sur factures)",IF(F35&lt;=330,"Logement en classe énergie E (calcul sur factures)",IF(F35&lt;=420,"Logement en classe énergie F (calcul sur factures)",IF(F35&gt;420,"Logement en classe énergie G (calcul sur factures)")))))))</f>
        <v>#DIV/0!</v>
      </c>
      <c r="I35" s="82"/>
      <c r="J35" s="82"/>
      <c r="K35" s="82"/>
      <c r="L35" s="82"/>
      <c r="M35" s="83"/>
      <c r="N35" s="19"/>
    </row>
    <row r="36" customFormat="false" ht="8.25" hidden="false" customHeight="true" outlineLevel="0" collapsed="false">
      <c r="B36" s="84"/>
      <c r="C36" s="85"/>
      <c r="D36" s="86"/>
      <c r="E36" s="32"/>
      <c r="F36" s="87"/>
      <c r="G36" s="78"/>
      <c r="H36" s="88"/>
      <c r="I36" s="89"/>
      <c r="J36" s="89"/>
      <c r="K36" s="89"/>
      <c r="L36" s="89"/>
      <c r="M36" s="78"/>
      <c r="N36" s="90"/>
    </row>
  </sheetData>
  <mergeCells count="8">
    <mergeCell ref="B1:N1"/>
    <mergeCell ref="N3:N35"/>
    <mergeCell ref="F27:L27"/>
    <mergeCell ref="F29:L29"/>
    <mergeCell ref="F30:L30"/>
    <mergeCell ref="F31:L31"/>
    <mergeCell ref="F32:L32"/>
    <mergeCell ref="H35:L35"/>
  </mergeCells>
  <dataValidations count="1">
    <dataValidation allowBlank="true" errorStyle="stop" operator="equal" showDropDown="false" showErrorMessage="true" showInputMessage="true" sqref="D29:D31" type="list">
      <formula1>",oui,non"</formula1>
      <formula2>0</formula2>
    </dataValidation>
  </dataValidations>
  <printOptions headings="false" gridLines="false" gridLinesSet="true" horizontalCentered="false" verticalCentered="false"/>
  <pageMargins left="0.5" right="0.5" top="0.75" bottom="0.75" header="0.511811023622047" footer="0.277777777777778"/>
  <pageSetup paperSize="77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&amp;L&amp;12EI jean pierre moya&amp;C&amp;12&amp;P&amp;R&amp;12Version V1 - Octobre 2023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5"/>
  <sheetViews>
    <sheetView showFormulas="false" showGridLines="false" showRowColHeaders="true" showZeros="true" rightToLeft="false" tabSelected="false" showOutlineSymbols="true" defaultGridColor="true" view="normal" topLeftCell="A1" colorId="64" zoomScale="73" zoomScaleNormal="73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3" activeCellId="0" sqref="A3"/>
    </sheetView>
  </sheetViews>
  <sheetFormatPr defaultColWidth="7.29296875" defaultRowHeight="12.8" zeroHeight="false" outlineLevelRow="0" outlineLevelCol="0"/>
  <cols>
    <col collapsed="false" customWidth="true" hidden="false" outlineLevel="0" max="1" min="1" style="1" width="4.22"/>
    <col collapsed="false" customWidth="true" hidden="false" outlineLevel="0" max="2" min="2" style="1" width="49.92"/>
    <col collapsed="false" customWidth="true" hidden="false" outlineLevel="0" max="3" min="3" style="1" width="0.68"/>
    <col collapsed="false" customWidth="true" hidden="false" outlineLevel="0" max="4" min="4" style="1" width="10.68"/>
    <col collapsed="false" customWidth="true" hidden="false" outlineLevel="0" max="5" min="5" style="1" width="1.94"/>
    <col collapsed="false" customWidth="true" hidden="false" outlineLevel="0" max="6" min="6" style="1" width="11.2"/>
    <col collapsed="false" customWidth="true" hidden="false" outlineLevel="0" max="7" min="7" style="1" width="3.06"/>
    <col collapsed="false" customWidth="true" hidden="false" outlineLevel="0" max="8" min="8" style="1" width="11.65"/>
    <col collapsed="false" customWidth="true" hidden="false" outlineLevel="0" max="9" min="9" style="1" width="0.59"/>
    <col collapsed="false" customWidth="true" hidden="false" outlineLevel="0" max="10" min="10" style="1" width="12.08"/>
    <col collapsed="false" customWidth="true" hidden="false" outlineLevel="0" max="11" min="11" style="1" width="5.09"/>
    <col collapsed="false" customWidth="true" hidden="false" outlineLevel="0" max="12" min="12" style="1" width="11.06"/>
    <col collapsed="false" customWidth="true" hidden="false" outlineLevel="0" max="13" min="13" style="1" width="5.67"/>
    <col collapsed="false" customWidth="true" hidden="false" outlineLevel="0" max="14" min="14" style="1" width="22.29"/>
  </cols>
  <sheetData>
    <row r="1" customFormat="false" ht="28.75" hidden="false" customHeight="true" outlineLevel="0" collapsed="false">
      <c r="B1" s="2" t="s">
        <v>34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67.45" hidden="false" customHeight="true" outlineLevel="0" collapsed="false">
      <c r="B2" s="3"/>
      <c r="C2" s="4"/>
      <c r="D2" s="5" t="s">
        <v>1</v>
      </c>
      <c r="E2" s="6"/>
      <c r="F2" s="7" t="s">
        <v>2</v>
      </c>
      <c r="G2" s="8"/>
      <c r="H2" s="9" t="s">
        <v>3</v>
      </c>
      <c r="I2" s="8"/>
      <c r="J2" s="10" t="s">
        <v>4</v>
      </c>
      <c r="K2" s="8"/>
      <c r="L2" s="11" t="s">
        <v>5</v>
      </c>
      <c r="M2" s="4"/>
      <c r="N2" s="12" t="s">
        <v>6</v>
      </c>
    </row>
    <row r="3" customFormat="false" ht="8.5" hidden="false" customHeight="true" outlineLevel="0" collapsed="false">
      <c r="B3" s="13"/>
      <c r="C3" s="14"/>
      <c r="D3" s="15"/>
      <c r="E3" s="16"/>
      <c r="F3" s="17"/>
      <c r="G3" s="16"/>
      <c r="H3" s="17"/>
      <c r="I3" s="16"/>
      <c r="J3" s="17"/>
      <c r="K3" s="16"/>
      <c r="L3" s="17"/>
      <c r="M3" s="18"/>
      <c r="N3" s="91"/>
    </row>
    <row r="4" customFormat="false" ht="20" hidden="false" customHeight="true" outlineLevel="0" collapsed="false">
      <c r="B4" s="20" t="s">
        <v>7</v>
      </c>
      <c r="C4" s="21"/>
      <c r="D4" s="22" t="n">
        <v>1</v>
      </c>
      <c r="E4" s="23"/>
      <c r="F4" s="24" t="n">
        <v>17009</v>
      </c>
      <c r="G4" s="24"/>
      <c r="H4" s="24" t="n">
        <v>21805</v>
      </c>
      <c r="I4" s="24"/>
      <c r="J4" s="24" t="n">
        <v>30549</v>
      </c>
      <c r="K4" s="24"/>
      <c r="L4" s="24" t="n">
        <v>30549</v>
      </c>
      <c r="M4" s="18"/>
      <c r="N4" s="91"/>
    </row>
    <row r="5" customFormat="false" ht="20" hidden="false" customHeight="true" outlineLevel="0" collapsed="false">
      <c r="B5" s="25" t="s">
        <v>8</v>
      </c>
      <c r="C5" s="21"/>
      <c r="D5" s="22" t="n">
        <v>2</v>
      </c>
      <c r="E5" s="23"/>
      <c r="F5" s="24" t="n">
        <v>24875</v>
      </c>
      <c r="G5" s="24"/>
      <c r="H5" s="24" t="n">
        <v>31889</v>
      </c>
      <c r="I5" s="24"/>
      <c r="J5" s="24" t="n">
        <v>44907</v>
      </c>
      <c r="K5" s="24"/>
      <c r="L5" s="24" t="n">
        <v>44907</v>
      </c>
      <c r="M5" s="18"/>
      <c r="N5" s="91"/>
    </row>
    <row r="6" customFormat="false" ht="20" hidden="false" customHeight="true" outlineLevel="0" collapsed="false">
      <c r="B6" s="25" t="s">
        <v>9</v>
      </c>
      <c r="C6" s="21"/>
      <c r="D6" s="22" t="n">
        <v>3</v>
      </c>
      <c r="E6" s="23"/>
      <c r="F6" s="24" t="n">
        <v>29917</v>
      </c>
      <c r="G6" s="24"/>
      <c r="H6" s="24" t="n">
        <v>38349</v>
      </c>
      <c r="I6" s="24"/>
      <c r="J6" s="24" t="n">
        <v>54071</v>
      </c>
      <c r="K6" s="24"/>
      <c r="L6" s="24" t="n">
        <v>54071</v>
      </c>
      <c r="M6" s="18"/>
      <c r="N6" s="91"/>
    </row>
    <row r="7" customFormat="false" ht="20" hidden="false" customHeight="true" outlineLevel="0" collapsed="false">
      <c r="B7" s="25" t="s">
        <v>10</v>
      </c>
      <c r="C7" s="21"/>
      <c r="D7" s="22" t="n">
        <v>4</v>
      </c>
      <c r="E7" s="23"/>
      <c r="F7" s="24" t="n">
        <v>34948</v>
      </c>
      <c r="G7" s="24"/>
      <c r="H7" s="24" t="n">
        <v>44802</v>
      </c>
      <c r="I7" s="24"/>
      <c r="J7" s="24" t="n">
        <v>63235</v>
      </c>
      <c r="K7" s="24"/>
      <c r="L7" s="24" t="n">
        <v>63235</v>
      </c>
      <c r="M7" s="18"/>
      <c r="N7" s="91"/>
    </row>
    <row r="8" customFormat="false" ht="20" hidden="false" customHeight="true" outlineLevel="0" collapsed="false">
      <c r="B8" s="25" t="s">
        <v>11</v>
      </c>
      <c r="C8" s="21"/>
      <c r="D8" s="22" t="n">
        <v>5</v>
      </c>
      <c r="E8" s="23"/>
      <c r="F8" s="24" t="n">
        <v>40002</v>
      </c>
      <c r="G8" s="24"/>
      <c r="H8" s="24" t="n">
        <v>51281</v>
      </c>
      <c r="I8" s="24"/>
      <c r="J8" s="24" t="n">
        <v>72400</v>
      </c>
      <c r="K8" s="24"/>
      <c r="L8" s="24" t="n">
        <v>72400</v>
      </c>
      <c r="M8" s="18"/>
      <c r="N8" s="91"/>
    </row>
    <row r="9" customFormat="false" ht="20" hidden="false" customHeight="true" outlineLevel="0" collapsed="false">
      <c r="B9" s="25" t="s">
        <v>35</v>
      </c>
      <c r="C9" s="21"/>
      <c r="D9" s="22"/>
      <c r="E9" s="23"/>
      <c r="F9" s="24" t="n">
        <v>5045</v>
      </c>
      <c r="G9" s="24"/>
      <c r="H9" s="24" t="n">
        <v>6462</v>
      </c>
      <c r="I9" s="24"/>
      <c r="J9" s="24" t="n">
        <v>9165</v>
      </c>
      <c r="K9" s="24"/>
      <c r="L9" s="24" t="n">
        <v>9165</v>
      </c>
      <c r="M9" s="18"/>
      <c r="N9" s="91"/>
    </row>
    <row r="10" customFormat="false" ht="20" hidden="false" customHeight="true" outlineLevel="0" collapsed="false">
      <c r="B10" s="25" t="s">
        <v>13</v>
      </c>
      <c r="C10" s="21"/>
      <c r="D10" s="26"/>
      <c r="E10" s="23"/>
      <c r="F10" s="92" t="n">
        <f aca="false">IF($D$10=0,0,IF($D$10=1,F4,IF($D$10=2,F5,IF($D$10=3,F6,IF($D$10=4,F7,IF($D$10=5,F8,IF($D$10=6,F8+(F9*1),IF($D$10=7,F8+(F9*2),IF(D10=8,F8+(F9*3))))))))))</f>
        <v>0</v>
      </c>
      <c r="G10" s="24"/>
      <c r="H10" s="92" t="n">
        <f aca="false">IF($D$10=0,0,IF($D$10=1,H4,IF($D$10=2,H5,IF($D$10=3,H6,IF($D$10=4,H7,IF($D$10=5,H8,IF($D$10=6,H8+(H9*1),IF($D$10=7,H8+(H9*2),IF(D10=8,H8+(H9*3))))))))))</f>
        <v>0</v>
      </c>
      <c r="I10" s="24"/>
      <c r="J10" s="92" t="n">
        <f aca="false">IF($D$10=0,0,IF($D$10=1,J4,IF($D$10=2,J5,IF($D$10=3,J6,IF($D$10=4,J7,IF($D$10=5,J8,IF($D$10=6,J8+(J9*1),IF($D$10=7,J8+(J9*2),IF(D10=8,J8+(J9*3))))))))))</f>
        <v>0</v>
      </c>
      <c r="K10" s="24"/>
      <c r="L10" s="92" t="n">
        <f aca="false">IF($D$10=0,0,IF($D$10=1,L4,IF($D$10=2,L5,IF($D$10=3,L6,IF($D$10=4,L7,IF($D$10=5,L8,IF($D$10=6,L8+(L9*1),IF($D$10=7,L8+(L9*2),IF(D10=8,L8+(L9*3))))))))))</f>
        <v>0</v>
      </c>
      <c r="M10" s="18"/>
      <c r="N10" s="91"/>
    </row>
    <row r="11" customFormat="false" ht="8.25" hidden="false" customHeight="true" outlineLevel="0" collapsed="false">
      <c r="B11" s="28"/>
      <c r="C11" s="29"/>
      <c r="D11" s="30"/>
      <c r="E11" s="31"/>
      <c r="F11" s="31"/>
      <c r="G11" s="31"/>
      <c r="H11" s="31"/>
      <c r="I11" s="31"/>
      <c r="J11" s="31"/>
      <c r="K11" s="31"/>
      <c r="L11" s="31"/>
      <c r="M11" s="33"/>
      <c r="N11" s="91"/>
    </row>
    <row r="12" customFormat="false" ht="22.25" hidden="false" customHeight="true" outlineLevel="0" collapsed="false">
      <c r="B12" s="34"/>
      <c r="C12" s="29"/>
      <c r="D12" s="35" t="s">
        <v>14</v>
      </c>
      <c r="E12" s="31"/>
      <c r="G12" s="31"/>
      <c r="I12" s="31"/>
      <c r="K12" s="31"/>
      <c r="M12" s="33"/>
      <c r="N12" s="91"/>
    </row>
    <row r="13" customFormat="false" ht="8.25" hidden="false" customHeight="true" outlineLevel="0" collapsed="false">
      <c r="B13" s="37"/>
      <c r="C13" s="29"/>
      <c r="D13" s="38"/>
      <c r="E13" s="31"/>
      <c r="F13" s="31"/>
      <c r="G13" s="31"/>
      <c r="H13" s="31"/>
      <c r="I13" s="31"/>
      <c r="J13" s="31"/>
      <c r="K13" s="31"/>
      <c r="L13" s="31"/>
      <c r="M13" s="33"/>
      <c r="N13" s="91"/>
    </row>
    <row r="14" customFormat="false" ht="44" hidden="false" customHeight="true" outlineLevel="0" collapsed="false">
      <c r="B14" s="40" t="s">
        <v>15</v>
      </c>
      <c r="C14" s="41"/>
      <c r="D14" s="42"/>
      <c r="E14" s="43"/>
      <c r="F14" s="44" t="n">
        <f aca="false">IF(D10=0,0,IF(D14&lt;F10,"Ménage aux revenus très modestes",""))</f>
        <v>0</v>
      </c>
      <c r="G14" s="31"/>
      <c r="H14" s="44" t="n">
        <f aca="false">IF(D10=0,0,IF(AND(D14&gt;F10,D14&lt;H10),"Ménage aux revenus modestes",""))</f>
        <v>0</v>
      </c>
      <c r="I14" s="31"/>
      <c r="J14" s="44" t="n">
        <f aca="false">IF(D10=0,0,IF(AND(D14&gt;H10,D14&lt;J10),"Ménage aux revenus intermédiaires",""))</f>
        <v>0</v>
      </c>
      <c r="K14" s="31"/>
      <c r="L14" s="44" t="n">
        <f aca="false">IF(D10=0,0,IF(D14&gt;L10,"Ménage aux revenus supérieurs",""))</f>
        <v>0</v>
      </c>
      <c r="M14" s="33"/>
      <c r="N14" s="91"/>
    </row>
    <row r="15" customFormat="false" ht="20" hidden="false" customHeight="true" outlineLevel="0" collapsed="false">
      <c r="K15" s="31"/>
      <c r="L15" s="45" t="s">
        <v>16</v>
      </c>
      <c r="M15" s="33"/>
      <c r="N15" s="91"/>
    </row>
    <row r="16" customFormat="false" ht="8.25" hidden="false" customHeight="true" outlineLevel="0" collapsed="false">
      <c r="B16" s="37"/>
      <c r="C16" s="29"/>
      <c r="D16" s="38"/>
      <c r="E16" s="31"/>
      <c r="F16" s="32"/>
      <c r="G16" s="31"/>
      <c r="H16" s="32"/>
      <c r="I16" s="31"/>
      <c r="J16" s="32"/>
      <c r="K16" s="31"/>
      <c r="L16" s="32"/>
      <c r="M16" s="33"/>
      <c r="N16" s="91"/>
    </row>
    <row r="17" customFormat="false" ht="29.6" hidden="false" customHeight="true" outlineLevel="0" collapsed="false">
      <c r="B17" s="46" t="s">
        <v>17</v>
      </c>
      <c r="C17" s="41"/>
      <c r="D17" s="47"/>
      <c r="E17" s="36"/>
      <c r="F17" s="48"/>
      <c r="G17" s="36"/>
      <c r="H17" s="49" t="n">
        <f aca="false">IF(F17=0,0,D17/F17)</f>
        <v>0</v>
      </c>
      <c r="I17" s="36"/>
      <c r="J17" s="50" t="n">
        <f aca="false">IF(D17=0,0,F17)</f>
        <v>0</v>
      </c>
      <c r="K17" s="36"/>
      <c r="L17" s="51" t="n">
        <v>1</v>
      </c>
      <c r="M17" s="36"/>
      <c r="N17" s="91"/>
    </row>
    <row r="18" customFormat="false" ht="20" hidden="false" customHeight="true" outlineLevel="0" collapsed="false">
      <c r="B18" s="25" t="s">
        <v>18</v>
      </c>
      <c r="C18" s="41"/>
      <c r="D18" s="47"/>
      <c r="E18" s="36"/>
      <c r="F18" s="52"/>
      <c r="G18" s="36"/>
      <c r="H18" s="49" t="n">
        <f aca="false">IF(F18=0,0,D18/(F18*L18))</f>
        <v>0</v>
      </c>
      <c r="I18" s="36"/>
      <c r="J18" s="50" t="n">
        <f aca="false">IF(D18=0,0,F18*L18)</f>
        <v>0</v>
      </c>
      <c r="K18" s="36"/>
      <c r="L18" s="51" t="n">
        <v>9.97</v>
      </c>
      <c r="M18" s="36"/>
      <c r="N18" s="91"/>
    </row>
    <row r="19" customFormat="false" ht="20" hidden="false" customHeight="true" outlineLevel="0" collapsed="false">
      <c r="B19" s="25" t="s">
        <v>19</v>
      </c>
      <c r="C19" s="53"/>
      <c r="D19" s="47"/>
      <c r="E19" s="36"/>
      <c r="F19" s="54"/>
      <c r="G19" s="36"/>
      <c r="H19" s="49" t="n">
        <f aca="false">IF(F19=0,0,D19/(F19*L19))</f>
        <v>0</v>
      </c>
      <c r="I19" s="36"/>
      <c r="J19" s="50" t="n">
        <f aca="false">IF(D19=0,0,F19*L19)</f>
        <v>0</v>
      </c>
      <c r="K19" s="36"/>
      <c r="L19" s="51" t="n">
        <v>12.78</v>
      </c>
      <c r="M19" s="36"/>
      <c r="N19" s="91"/>
    </row>
    <row r="20" customFormat="false" ht="20" hidden="false" customHeight="true" outlineLevel="0" collapsed="false">
      <c r="B20" s="25" t="s">
        <v>20</v>
      </c>
      <c r="C20" s="41"/>
      <c r="D20" s="47"/>
      <c r="E20" s="36"/>
      <c r="F20" s="54"/>
      <c r="G20" s="36"/>
      <c r="H20" s="49" t="n">
        <f aca="false">IF(F20=0,0,D20/(F20*L20))</f>
        <v>0</v>
      </c>
      <c r="I20" s="36"/>
      <c r="J20" s="50" t="n">
        <f aca="false">IF(D20=0,0,F20*L20)</f>
        <v>0</v>
      </c>
      <c r="K20" s="36"/>
      <c r="L20" s="51" t="n">
        <v>13.8</v>
      </c>
      <c r="M20" s="36"/>
      <c r="N20" s="91"/>
    </row>
    <row r="21" customFormat="false" ht="20" hidden="false" customHeight="true" outlineLevel="0" collapsed="false">
      <c r="B21" s="25" t="s">
        <v>21</v>
      </c>
      <c r="C21" s="41"/>
      <c r="D21" s="47"/>
      <c r="E21" s="36"/>
      <c r="F21" s="55"/>
      <c r="G21" s="36"/>
      <c r="H21" s="49" t="n">
        <f aca="false">IF(F21=0,0,D21/(F21*L21))</f>
        <v>0</v>
      </c>
      <c r="I21" s="36"/>
      <c r="J21" s="50" t="n">
        <f aca="false">IF(D21=0,0,F21*L21)</f>
        <v>0</v>
      </c>
      <c r="K21" s="36"/>
      <c r="L21" s="51" t="n">
        <v>0.9</v>
      </c>
      <c r="M21" s="36"/>
      <c r="N21" s="91"/>
    </row>
    <row r="22" customFormat="false" ht="24.75" hidden="false" customHeight="true" outlineLevel="0" collapsed="false">
      <c r="B22" s="46" t="s">
        <v>22</v>
      </c>
      <c r="C22" s="41"/>
      <c r="D22" s="47"/>
      <c r="E22" s="36"/>
      <c r="F22" s="56"/>
      <c r="G22" s="36"/>
      <c r="H22" s="49" t="n">
        <f aca="false">IF(F22=0,0,D22/(F22*L22*1000))</f>
        <v>0</v>
      </c>
      <c r="I22" s="36"/>
      <c r="J22" s="50" t="n">
        <f aca="false">IF(D22=0,0,F22*L22*1000)</f>
        <v>0</v>
      </c>
      <c r="K22" s="36"/>
      <c r="L22" s="51" t="n">
        <v>1.68</v>
      </c>
      <c r="M22" s="36"/>
      <c r="N22" s="91"/>
    </row>
    <row r="23" customFormat="false" ht="23.25" hidden="false" customHeight="true" outlineLevel="0" collapsed="false">
      <c r="B23" s="46" t="s">
        <v>23</v>
      </c>
      <c r="C23" s="41"/>
      <c r="D23" s="93"/>
      <c r="E23" s="36"/>
      <c r="F23" s="94"/>
      <c r="G23" s="95"/>
      <c r="H23" s="96" t="n">
        <f aca="false">IF(F23=0,0,D23/(F23*L23))</f>
        <v>0</v>
      </c>
      <c r="I23" s="95"/>
      <c r="J23" s="97" t="n">
        <f aca="false">IF(D23=0,0,F23*L23)</f>
        <v>0</v>
      </c>
      <c r="K23" s="95"/>
      <c r="L23" s="98" t="n">
        <v>4.6</v>
      </c>
      <c r="M23" s="36"/>
      <c r="N23" s="91"/>
    </row>
    <row r="24" customFormat="false" ht="20" hidden="false" customHeight="true" outlineLevel="0" collapsed="false">
      <c r="B24" s="58" t="s">
        <v>24</v>
      </c>
      <c r="C24" s="41"/>
      <c r="D24" s="59" t="n">
        <f aca="false">SUM(D17:D23)</f>
        <v>0</v>
      </c>
      <c r="E24" s="43"/>
      <c r="F24" s="31"/>
      <c r="G24" s="31"/>
      <c r="H24" s="60" t="n">
        <f aca="false">IF(J24=0,0,D24/J24)</f>
        <v>0</v>
      </c>
      <c r="I24" s="31"/>
      <c r="J24" s="99" t="n">
        <f aca="false">SUM(J17:J23)</f>
        <v>0</v>
      </c>
      <c r="K24" s="31"/>
      <c r="L24" s="31"/>
      <c r="M24" s="33"/>
      <c r="N24" s="91"/>
    </row>
    <row r="25" customFormat="false" ht="20" hidden="false" customHeight="true" outlineLevel="0" collapsed="false">
      <c r="B25" s="62"/>
      <c r="C25" s="29"/>
      <c r="D25" s="100"/>
      <c r="E25" s="31"/>
      <c r="F25" s="101"/>
      <c r="G25" s="31"/>
      <c r="H25" s="60"/>
      <c r="I25" s="31"/>
      <c r="J25" s="64"/>
      <c r="K25" s="31"/>
      <c r="L25" s="31"/>
      <c r="M25" s="33"/>
      <c r="N25" s="91"/>
    </row>
    <row r="26" customFormat="false" ht="20" hidden="false" customHeight="true" outlineLevel="0" collapsed="false">
      <c r="B26" s="58" t="s">
        <v>25</v>
      </c>
      <c r="C26" s="41"/>
      <c r="D26" s="65" t="e">
        <f aca="false">D24/D14</f>
        <v>#DIV/0!</v>
      </c>
      <c r="E26" s="36"/>
      <c r="F26" s="66" t="e">
        <f aca="false">IF(AND(D26&gt;=0.08,F14="Ménage aux revenus très modestes"),"Ménage en situation de précarité énergétique ( ≥ 8%)",IF(AND(D26&gt;=0.08,H14="Ménage aux revenus modestes"),"Ménage en situation de précarité énergétique (≥ 8%)",IF(AND(D26&gt;=0.08,J14="Ménage aux revenus intermédiaires"),"Ménage en situation de précarité énergétique (≥ 8%)",IF(AND(D26&gt;=0.08,L14="Ménage aux revenus supérieurs"),"Ménage en situation de précarité énergétique (≥ 8%)","Ménage en situation de non précarité énergétique (&lt; 8%)"))))</f>
        <v>#DIV/0!</v>
      </c>
      <c r="G26" s="66"/>
      <c r="H26" s="66"/>
      <c r="I26" s="66"/>
      <c r="J26" s="66"/>
      <c r="K26" s="66"/>
      <c r="L26" s="66"/>
      <c r="M26" s="33"/>
      <c r="N26" s="91"/>
    </row>
    <row r="27" customFormat="false" ht="8.25" hidden="false" customHeight="true" outlineLevel="0" collapsed="false">
      <c r="B27" s="28"/>
      <c r="C27" s="29"/>
      <c r="D27" s="32"/>
      <c r="E27" s="31"/>
      <c r="F27" s="32"/>
      <c r="G27" s="32"/>
      <c r="H27" s="32"/>
      <c r="I27" s="32"/>
      <c r="J27" s="32"/>
      <c r="K27" s="32"/>
      <c r="L27" s="32"/>
      <c r="M27" s="33"/>
      <c r="N27" s="91"/>
    </row>
    <row r="28" customFormat="false" ht="20" hidden="false" customHeight="true" outlineLevel="0" collapsed="false">
      <c r="B28" s="46" t="s">
        <v>26</v>
      </c>
      <c r="C28" s="41"/>
      <c r="D28" s="67" t="s">
        <v>27</v>
      </c>
      <c r="E28" s="36"/>
      <c r="F28" s="66" t="str">
        <f aca="false">IF(D28="oui","Ménage en situation d'inconfort thermique en hiver",IF(D28="non","Ménage ne se plaignant pas d'inconfort en hiver",""))</f>
        <v>Ménage en situation d'inconfort thermique en hiver</v>
      </c>
      <c r="G28" s="66"/>
      <c r="H28" s="66"/>
      <c r="I28" s="66"/>
      <c r="J28" s="66"/>
      <c r="K28" s="66"/>
      <c r="L28" s="66"/>
      <c r="M28" s="68"/>
      <c r="N28" s="91"/>
    </row>
    <row r="29" customFormat="false" ht="20" hidden="false" customHeight="true" outlineLevel="0" collapsed="false">
      <c r="B29" s="46" t="s">
        <v>28</v>
      </c>
      <c r="C29" s="41"/>
      <c r="D29" s="67" t="s">
        <v>27</v>
      </c>
      <c r="E29" s="36"/>
      <c r="F29" s="66" t="str">
        <f aca="false">IF(D29="oui","Ménage en situation d'inconfort thermique en été",IF(D29="non","Ménage ne se plaignant pas d'inconfort en été",""))</f>
        <v>Ménage en situation d'inconfort thermique en été</v>
      </c>
      <c r="G29" s="66"/>
      <c r="H29" s="66"/>
      <c r="I29" s="66"/>
      <c r="J29" s="66"/>
      <c r="K29" s="66"/>
      <c r="L29" s="66"/>
      <c r="M29" s="68"/>
      <c r="N29" s="91"/>
    </row>
    <row r="30" customFormat="false" ht="20" hidden="false" customHeight="true" outlineLevel="0" collapsed="false">
      <c r="B30" s="46" t="s">
        <v>29</v>
      </c>
      <c r="C30" s="41"/>
      <c r="D30" s="67" t="s">
        <v>30</v>
      </c>
      <c r="E30" s="36"/>
      <c r="F30" s="66" t="str">
        <f aca="false">IF(D30="non","Logement non conforme au Réglement sanitaire départemental",IF(D30="oui","Logement en apparence conforme au RSD",""))</f>
        <v>Logement non conforme au Réglement sanitaire départemental</v>
      </c>
      <c r="G30" s="66"/>
      <c r="H30" s="66"/>
      <c r="I30" s="66"/>
      <c r="J30" s="66"/>
      <c r="K30" s="66"/>
      <c r="L30" s="66"/>
      <c r="M30" s="68"/>
      <c r="N30" s="91"/>
    </row>
    <row r="31" customFormat="false" ht="8" hidden="false" customHeight="true" outlineLevel="0" collapsed="false">
      <c r="B31" s="28"/>
      <c r="C31" s="29"/>
      <c r="D31" s="38"/>
      <c r="E31" s="31"/>
      <c r="F31" s="69"/>
      <c r="G31" s="69"/>
      <c r="H31" s="69"/>
      <c r="I31" s="69"/>
      <c r="J31" s="69"/>
      <c r="K31" s="69"/>
      <c r="L31" s="69"/>
      <c r="M31" s="70"/>
      <c r="N31" s="91"/>
    </row>
    <row r="32" customFormat="false" ht="20" hidden="false" customHeight="true" outlineLevel="0" collapsed="false">
      <c r="B32" s="46" t="s">
        <v>31</v>
      </c>
      <c r="C32" s="41"/>
      <c r="D32" s="71"/>
      <c r="E32" s="36"/>
      <c r="F32" s="72" t="e">
        <f aca="false">D24/D32</f>
        <v>#DIV/0!</v>
      </c>
      <c r="G32" s="73"/>
      <c r="H32" s="74"/>
      <c r="I32" s="74"/>
      <c r="J32" s="74"/>
      <c r="K32" s="74"/>
      <c r="L32" s="74"/>
      <c r="M32" s="75"/>
      <c r="N32" s="91"/>
    </row>
    <row r="33" customFormat="false" ht="20" hidden="false" customHeight="true" outlineLevel="0" collapsed="false">
      <c r="B33" s="46" t="s">
        <v>36</v>
      </c>
      <c r="C33" s="41"/>
      <c r="D33" s="76" t="n">
        <f aca="false">J24</f>
        <v>0</v>
      </c>
      <c r="E33" s="43"/>
      <c r="F33" s="77" t="e">
        <f aca="false">D33/D32</f>
        <v>#DIV/0!</v>
      </c>
      <c r="G33" s="74"/>
      <c r="H33" s="78"/>
      <c r="I33" s="78"/>
      <c r="J33" s="78"/>
      <c r="K33" s="78"/>
      <c r="L33" s="78"/>
      <c r="M33" s="75"/>
      <c r="N33" s="91"/>
    </row>
    <row r="34" customFormat="false" ht="24.75" hidden="false" customHeight="true" outlineLevel="0" collapsed="false">
      <c r="B34" s="46" t="s">
        <v>37</v>
      </c>
      <c r="C34" s="41"/>
      <c r="D34" s="79" t="n">
        <f aca="false">(J17*2.3)+SUM(J18:J23)</f>
        <v>0</v>
      </c>
      <c r="E34" s="36"/>
      <c r="F34" s="80" t="e">
        <f aca="false">D34/D32</f>
        <v>#DIV/0!</v>
      </c>
      <c r="G34" s="81"/>
      <c r="H34" s="82" t="e">
        <f aca="false">IF(F34&lt;=70,"Logement en classe énergie A (calcul sur factures)",IF(F34&lt;=110,"Logement en classe énergie B (calcul sur factures)",IF(F34&lt;=180,"Logement en classe énergie C (calcul sur factures)",IF(F34&lt;=250,"Logement en classe énergie D (calcul sur factures)",IF(F34&lt;=330,"Logement en classe énergie E (calcul sur factures)",IF(F34&lt;=420,"Logement en classe énergie F (calcul sur factures)",IF(F34&gt;420,"Logement en classe énergie G (calcul sur factures)")))))))</f>
        <v>#DIV/0!</v>
      </c>
      <c r="I34" s="82"/>
      <c r="J34" s="82"/>
      <c r="K34" s="82"/>
      <c r="L34" s="82"/>
      <c r="M34" s="83"/>
      <c r="N34" s="91"/>
    </row>
    <row r="35" customFormat="false" ht="8.25" hidden="false" customHeight="true" outlineLevel="0" collapsed="false">
      <c r="B35" s="84"/>
      <c r="C35" s="85"/>
      <c r="D35" s="86"/>
      <c r="E35" s="32"/>
      <c r="F35" s="87"/>
      <c r="G35" s="78"/>
      <c r="H35" s="88"/>
      <c r="I35" s="89"/>
      <c r="J35" s="89"/>
      <c r="K35" s="89"/>
      <c r="L35" s="89"/>
      <c r="M35" s="78"/>
      <c r="N35" s="90"/>
    </row>
  </sheetData>
  <mergeCells count="8">
    <mergeCell ref="B1:N1"/>
    <mergeCell ref="N3:N34"/>
    <mergeCell ref="F26:L26"/>
    <mergeCell ref="F28:L28"/>
    <mergeCell ref="F29:L29"/>
    <mergeCell ref="F30:L30"/>
    <mergeCell ref="F31:L31"/>
    <mergeCell ref="H34:L34"/>
  </mergeCells>
  <dataValidations count="1">
    <dataValidation allowBlank="true" errorStyle="stop" operator="equal" showDropDown="false" showErrorMessage="true" showInputMessage="true" sqref="D28:D30" type="list">
      <formula1>",oui,non"</formula1>
      <formula2>0</formula2>
    </dataValidation>
  </dataValidations>
  <printOptions headings="false" gridLines="false" gridLinesSet="true" horizontalCentered="false" verticalCentered="false"/>
  <pageMargins left="0.5" right="0.5" top="0.75" bottom="0.75" header="0.511811023622047" footer="0.277777777777778"/>
  <pageSetup paperSize="77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&amp;L&amp;12EI jean pierre moya&amp;C&amp;12&amp;P&amp;R&amp;12Version V1 - Octobre 2023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F33"/>
  <sheetViews>
    <sheetView showFormulas="false" showGridLines="false" showRowColHeaders="true" showZeros="true" rightToLeft="false" tabSelected="false" showOutlineSymbols="true" defaultGridColor="true" view="normal" topLeftCell="A1" colorId="64" zoomScale="73" zoomScaleNormal="73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H31" activeCellId="0" sqref="H31"/>
    </sheetView>
  </sheetViews>
  <sheetFormatPr defaultColWidth="7.29296875" defaultRowHeight="12.8" zeroHeight="false" outlineLevelRow="0" outlineLevelCol="0"/>
  <cols>
    <col collapsed="false" customWidth="true" hidden="false" outlineLevel="0" max="1" min="1" style="1" width="5.98"/>
    <col collapsed="false" customWidth="true" hidden="false" outlineLevel="0" max="2" min="2" style="1" width="43.8"/>
    <col collapsed="false" customWidth="true" hidden="false" outlineLevel="0" max="3" min="3" style="1" width="2.66"/>
    <col collapsed="false" customWidth="true" hidden="false" outlineLevel="0" max="4" min="4" style="1" width="7.65"/>
    <col collapsed="false" customWidth="true" hidden="false" outlineLevel="0" max="5" min="5" style="1" width="9.01"/>
    <col collapsed="false" customWidth="true" hidden="false" outlineLevel="0" max="6" min="6" style="1" width="63.6"/>
  </cols>
  <sheetData>
    <row r="1" s="74" customFormat="true" ht="28.75" hidden="false" customHeight="true" outlineLevel="0" collapsed="false">
      <c r="B1" s="2" t="s">
        <v>38</v>
      </c>
      <c r="C1" s="2"/>
      <c r="D1" s="2"/>
      <c r="E1" s="2"/>
      <c r="F1" s="2"/>
    </row>
    <row r="2" customFormat="false" ht="20.25" hidden="false" customHeight="true" outlineLevel="0" collapsed="false">
      <c r="B2" s="102"/>
      <c r="C2" s="103"/>
      <c r="D2" s="104" t="s">
        <v>39</v>
      </c>
      <c r="E2" s="105"/>
      <c r="F2" s="104" t="s">
        <v>6</v>
      </c>
    </row>
    <row r="3" customFormat="false" ht="8.5" hidden="false" customHeight="true" outlineLevel="0" collapsed="false">
      <c r="B3" s="106"/>
      <c r="C3" s="107"/>
      <c r="D3" s="108"/>
      <c r="E3" s="109"/>
      <c r="F3" s="110"/>
    </row>
    <row r="4" customFormat="false" ht="24.75" hidden="false" customHeight="true" outlineLevel="0" collapsed="false">
      <c r="B4" s="111" t="s">
        <v>40</v>
      </c>
      <c r="C4" s="112"/>
      <c r="D4" s="113"/>
      <c r="E4" s="114" t="e">
        <f aca="false">D4/D4</f>
        <v>#DIV/0!</v>
      </c>
      <c r="F4" s="115" t="s">
        <v>41</v>
      </c>
    </row>
    <row r="5" customFormat="false" ht="8.25" hidden="false" customHeight="true" outlineLevel="0" collapsed="false">
      <c r="B5" s="116"/>
      <c r="C5" s="112"/>
      <c r="D5" s="117"/>
      <c r="E5" s="51"/>
      <c r="F5" s="118"/>
    </row>
    <row r="6" customFormat="false" ht="30.65" hidden="false" customHeight="true" outlineLevel="0" collapsed="false">
      <c r="B6" s="111" t="s">
        <v>42</v>
      </c>
      <c r="C6" s="112"/>
      <c r="D6" s="113"/>
      <c r="E6" s="119" t="e">
        <f aca="false">D6/D4</f>
        <v>#DIV/0!</v>
      </c>
      <c r="F6" s="115" t="s">
        <v>43</v>
      </c>
    </row>
    <row r="7" customFormat="false" ht="20" hidden="false" customHeight="true" outlineLevel="0" collapsed="false">
      <c r="B7" s="111" t="s">
        <v>44</v>
      </c>
      <c r="C7" s="112"/>
      <c r="D7" s="113"/>
      <c r="E7" s="119" t="e">
        <f aca="false">D7/D4</f>
        <v>#DIV/0!</v>
      </c>
      <c r="F7" s="115"/>
    </row>
    <row r="8" customFormat="false" ht="20" hidden="false" customHeight="true" outlineLevel="0" collapsed="false">
      <c r="B8" s="111" t="s">
        <v>45</v>
      </c>
      <c r="C8" s="112"/>
      <c r="D8" s="113" t="n">
        <v>0</v>
      </c>
      <c r="E8" s="119" t="e">
        <f aca="false">D8/D4</f>
        <v>#DIV/0!</v>
      </c>
      <c r="F8" s="115"/>
    </row>
    <row r="9" customFormat="false" ht="8.25" hidden="false" customHeight="true" outlineLevel="0" collapsed="false">
      <c r="B9" s="116"/>
      <c r="C9" s="112"/>
      <c r="D9" s="117"/>
      <c r="E9" s="51"/>
      <c r="F9" s="118"/>
    </row>
    <row r="10" customFormat="false" ht="20" hidden="false" customHeight="true" outlineLevel="0" collapsed="false">
      <c r="B10" s="111" t="s">
        <v>46</v>
      </c>
      <c r="C10" s="112"/>
      <c r="D10" s="113"/>
      <c r="E10" s="119" t="e">
        <f aca="false">D10/D4</f>
        <v>#DIV/0!</v>
      </c>
      <c r="F10" s="118"/>
    </row>
    <row r="11" customFormat="false" ht="20" hidden="false" customHeight="true" outlineLevel="0" collapsed="false">
      <c r="B11" s="111" t="s">
        <v>47</v>
      </c>
      <c r="C11" s="112"/>
      <c r="D11" s="113"/>
      <c r="E11" s="119" t="e">
        <f aca="false">D11/D4</f>
        <v>#DIV/0!</v>
      </c>
      <c r="F11" s="118"/>
    </row>
    <row r="12" customFormat="false" ht="20" hidden="false" customHeight="true" outlineLevel="0" collapsed="false">
      <c r="B12" s="111" t="s">
        <v>48</v>
      </c>
      <c r="C12" s="112"/>
      <c r="D12" s="113" t="n">
        <v>0</v>
      </c>
      <c r="E12" s="119" t="e">
        <f aca="false">D12/D4</f>
        <v>#DIV/0!</v>
      </c>
      <c r="F12" s="118"/>
    </row>
    <row r="13" customFormat="false" ht="8.25" hidden="false" customHeight="true" outlineLevel="0" collapsed="false">
      <c r="B13" s="116"/>
      <c r="C13" s="112"/>
      <c r="D13" s="117"/>
      <c r="E13" s="51"/>
      <c r="F13" s="118"/>
    </row>
    <row r="14" customFormat="false" ht="20" hidden="false" customHeight="true" outlineLevel="0" collapsed="false">
      <c r="B14" s="120" t="s">
        <v>49</v>
      </c>
      <c r="C14" s="112"/>
      <c r="D14" s="27" t="n">
        <f aca="false">D6+D7+D8+D10+D11+D12</f>
        <v>0</v>
      </c>
      <c r="E14" s="119" t="e">
        <f aca="false">D14/D4</f>
        <v>#DIV/0!</v>
      </c>
      <c r="F14" s="115" t="s">
        <v>50</v>
      </c>
    </row>
    <row r="15" customFormat="false" ht="8.25" hidden="false" customHeight="true" outlineLevel="0" collapsed="false">
      <c r="B15" s="116"/>
      <c r="C15" s="112"/>
      <c r="D15" s="121"/>
      <c r="E15" s="122"/>
      <c r="F15" s="118"/>
    </row>
    <row r="16" customFormat="false" ht="20.75" hidden="false" customHeight="true" outlineLevel="0" collapsed="false">
      <c r="B16" s="120" t="s">
        <v>51</v>
      </c>
      <c r="C16" s="123"/>
      <c r="D16" s="124" t="n">
        <f aca="false">D4-D14</f>
        <v>0</v>
      </c>
      <c r="E16" s="125" t="e">
        <f aca="false">D16/D4</f>
        <v>#DIV/0!</v>
      </c>
      <c r="F16" s="126" t="s">
        <v>52</v>
      </c>
    </row>
    <row r="17" customFormat="false" ht="8.25" hidden="false" customHeight="true" outlineLevel="0" collapsed="false">
      <c r="B17" s="116"/>
      <c r="C17" s="112"/>
      <c r="D17" s="127"/>
      <c r="E17" s="128"/>
      <c r="F17" s="118"/>
    </row>
    <row r="18" customFormat="false" ht="20" hidden="false" customHeight="true" outlineLevel="0" collapsed="false">
      <c r="B18" s="120" t="s">
        <v>53</v>
      </c>
      <c r="C18" s="112"/>
      <c r="D18" s="113" t="n">
        <v>0</v>
      </c>
      <c r="E18" s="51"/>
      <c r="F18" s="115" t="s">
        <v>54</v>
      </c>
    </row>
    <row r="19" customFormat="false" ht="20" hidden="false" customHeight="true" outlineLevel="0" collapsed="false">
      <c r="B19" s="120" t="s">
        <v>55</v>
      </c>
      <c r="C19" s="112"/>
      <c r="D19" s="27" t="n">
        <f aca="false">D16-D18</f>
        <v>0</v>
      </c>
      <c r="E19" s="51"/>
      <c r="F19" s="129" t="s">
        <v>56</v>
      </c>
    </row>
    <row r="20" customFormat="false" ht="8.25" hidden="false" customHeight="true" outlineLevel="0" collapsed="false">
      <c r="B20" s="116"/>
      <c r="C20" s="112"/>
      <c r="D20" s="117"/>
      <c r="E20" s="51"/>
      <c r="F20" s="118"/>
    </row>
    <row r="21" customFormat="false" ht="20" hidden="false" customHeight="true" outlineLevel="0" collapsed="false">
      <c r="B21" s="120" t="s">
        <v>57</v>
      </c>
      <c r="C21" s="130"/>
      <c r="D21" s="131" t="n">
        <v>15</v>
      </c>
      <c r="E21" s="51"/>
      <c r="F21" s="118"/>
    </row>
    <row r="22" customFormat="false" ht="20" hidden="false" customHeight="true" outlineLevel="0" collapsed="false">
      <c r="B22" s="120" t="s">
        <v>58</v>
      </c>
      <c r="C22" s="132"/>
      <c r="D22" s="133" t="n">
        <v>1E-009</v>
      </c>
      <c r="E22" s="134"/>
      <c r="F22" s="135" t="s">
        <v>59</v>
      </c>
    </row>
    <row r="23" customFormat="false" ht="8.25" hidden="false" customHeight="true" outlineLevel="0" collapsed="false">
      <c r="B23" s="136"/>
      <c r="C23" s="137"/>
      <c r="D23" s="138"/>
      <c r="E23" s="51"/>
      <c r="F23" s="118"/>
    </row>
    <row r="24" customFormat="false" ht="20.75" hidden="false" customHeight="true" outlineLevel="0" collapsed="false">
      <c r="B24" s="120" t="s">
        <v>60</v>
      </c>
      <c r="C24" s="139"/>
      <c r="D24" s="140" t="n">
        <f aca="false">(D19*(D22/12))/(1-(1+D22/12)^-(12*D21))</f>
        <v>0</v>
      </c>
      <c r="E24" s="141"/>
      <c r="F24" s="115" t="s">
        <v>61</v>
      </c>
    </row>
    <row r="25" customFormat="false" ht="9" hidden="false" customHeight="true" outlineLevel="0" collapsed="false">
      <c r="B25" s="136"/>
      <c r="C25" s="142"/>
      <c r="D25" s="143"/>
      <c r="E25" s="144"/>
      <c r="F25" s="118"/>
    </row>
    <row r="26" customFormat="false" ht="20.25" hidden="false" customHeight="true" outlineLevel="0" collapsed="false">
      <c r="B26" s="120" t="s">
        <v>62</v>
      </c>
      <c r="C26" s="145"/>
      <c r="D26" s="146"/>
      <c r="E26" s="147"/>
      <c r="F26" s="148"/>
    </row>
    <row r="27" customFormat="false" ht="23.25" hidden="false" customHeight="true" outlineLevel="0" collapsed="false">
      <c r="B27" s="120" t="s">
        <v>63</v>
      </c>
      <c r="C27" s="145"/>
      <c r="D27" s="149" t="n">
        <f aca="false">D26/12</f>
        <v>0</v>
      </c>
      <c r="E27" s="150" t="e">
        <f aca="false">D24/D27</f>
        <v>#DIV/0!</v>
      </c>
      <c r="F27" s="151" t="s">
        <v>64</v>
      </c>
    </row>
    <row r="28" customFormat="false" ht="20.25" hidden="false" customHeight="true" outlineLevel="0" collapsed="false">
      <c r="B28" s="120" t="s">
        <v>65</v>
      </c>
      <c r="C28" s="145"/>
      <c r="D28" s="152" t="n">
        <f aca="false">D27-D24</f>
        <v>0</v>
      </c>
      <c r="E28" s="153"/>
      <c r="F28" s="148" t="s">
        <v>66</v>
      </c>
    </row>
    <row r="29" customFormat="false" ht="8.25" hidden="false" customHeight="true" outlineLevel="0" collapsed="false">
      <c r="B29" s="136"/>
      <c r="C29" s="145"/>
      <c r="D29" s="152"/>
      <c r="E29" s="154"/>
      <c r="F29" s="148"/>
    </row>
    <row r="30" customFormat="false" ht="20" hidden="false" customHeight="true" outlineLevel="0" collapsed="false">
      <c r="B30" s="120" t="s">
        <v>67</v>
      </c>
      <c r="C30" s="145"/>
      <c r="D30" s="155"/>
      <c r="E30" s="154"/>
      <c r="F30" s="156" t="s">
        <v>68</v>
      </c>
    </row>
    <row r="31" customFormat="false" ht="20" hidden="false" customHeight="true" outlineLevel="0" collapsed="false">
      <c r="B31" s="120" t="s">
        <v>69</v>
      </c>
      <c r="C31" s="145"/>
      <c r="D31" s="155"/>
      <c r="E31" s="154"/>
      <c r="F31" s="156" t="s">
        <v>70</v>
      </c>
    </row>
    <row r="32" customFormat="false" ht="20" hidden="false" customHeight="true" outlineLevel="0" collapsed="false">
      <c r="B32" s="120" t="s">
        <v>71</v>
      </c>
      <c r="C32" s="145"/>
      <c r="D32" s="152" t="n">
        <f aca="false">D30-D31</f>
        <v>0</v>
      </c>
      <c r="E32" s="154"/>
      <c r="F32" s="157" t="s">
        <v>72</v>
      </c>
    </row>
    <row r="33" customFormat="false" ht="8.25" hidden="false" customHeight="true" outlineLevel="0" collapsed="false">
      <c r="B33" s="136"/>
      <c r="C33" s="145"/>
      <c r="D33" s="152"/>
      <c r="E33" s="154"/>
      <c r="F33" s="148"/>
    </row>
  </sheetData>
  <mergeCells count="2">
    <mergeCell ref="B1:F1"/>
    <mergeCell ref="F6:F8"/>
  </mergeCells>
  <printOptions headings="false" gridLines="false" gridLinesSet="true" horizontalCentered="false" verticalCentered="false"/>
  <pageMargins left="1" right="1" top="1" bottom="1" header="0.511811023622047" footer="0.2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M17"/>
  <sheetViews>
    <sheetView showFormulas="false" showGridLines="false" showRowColHeaders="true" showZeros="true" rightToLeft="false" tabSelected="false" showOutlineSymbols="true" defaultGridColor="true" view="normal" topLeftCell="A1" colorId="64" zoomScale="73" zoomScaleNormal="73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F24" activeCellId="0" sqref="F24"/>
    </sheetView>
  </sheetViews>
  <sheetFormatPr defaultColWidth="7.29296875" defaultRowHeight="12.8" zeroHeight="false" outlineLevelRow="0" outlineLevelCol="0"/>
  <cols>
    <col collapsed="false" customWidth="true" hidden="false" outlineLevel="0" max="1" min="1" style="1" width="3.35"/>
    <col collapsed="false" customWidth="true" hidden="false" outlineLevel="0" max="2" min="2" style="1" width="30.57"/>
    <col collapsed="false" customWidth="true" hidden="false" outlineLevel="0" max="3" min="3" style="1" width="10.46"/>
    <col collapsed="false" customWidth="true" hidden="false" outlineLevel="0" max="4" min="4" style="1" width="5.95"/>
    <col collapsed="false" customWidth="true" hidden="false" outlineLevel="0" max="5" min="5" style="1" width="6.99"/>
    <col collapsed="false" customWidth="true" hidden="false" outlineLevel="0" max="6" min="6" style="1" width="8.44"/>
    <col collapsed="false" customWidth="true" hidden="false" outlineLevel="0" max="7" min="7" style="1" width="7.71"/>
    <col collapsed="false" customWidth="true" hidden="false" outlineLevel="0" max="8" min="8" style="1" width="8.73"/>
    <col collapsed="false" customWidth="true" hidden="false" outlineLevel="0" max="9" min="9" style="1" width="11.36"/>
    <col collapsed="false" customWidth="true" hidden="false" outlineLevel="0" max="10" min="10" style="1" width="9.16"/>
    <col collapsed="false" customWidth="true" hidden="false" outlineLevel="0" max="11" min="11" style="1" width="8.45"/>
    <col collapsed="false" customWidth="true" hidden="false" outlineLevel="0" max="12" min="12" style="1" width="9.16"/>
    <col collapsed="false" customWidth="true" hidden="false" outlineLevel="0" max="13" min="13" style="1" width="8.58"/>
  </cols>
  <sheetData>
    <row r="1" customFormat="false" ht="28.75" hidden="false" customHeight="true" outlineLevel="0" collapsed="false">
      <c r="B1" s="2" t="s">
        <v>73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52.1" hidden="false" customHeight="true" outlineLevel="0" collapsed="false">
      <c r="B2" s="158" t="s">
        <v>74</v>
      </c>
      <c r="C2" s="159" t="s">
        <v>75</v>
      </c>
      <c r="D2" s="159" t="s">
        <v>76</v>
      </c>
      <c r="E2" s="159" t="s">
        <v>77</v>
      </c>
      <c r="F2" s="159" t="s">
        <v>78</v>
      </c>
      <c r="G2" s="160" t="s">
        <v>79</v>
      </c>
      <c r="H2" s="160" t="s">
        <v>80</v>
      </c>
      <c r="I2" s="161" t="s">
        <v>81</v>
      </c>
      <c r="J2" s="162" t="s">
        <v>82</v>
      </c>
      <c r="K2" s="162" t="s">
        <v>83</v>
      </c>
      <c r="L2" s="163" t="s">
        <v>84</v>
      </c>
      <c r="M2" s="163" t="s">
        <v>85</v>
      </c>
    </row>
    <row r="3" customFormat="false" ht="8.5" hidden="false" customHeight="true" outlineLevel="0" collapsed="false">
      <c r="B3" s="106"/>
      <c r="C3" s="164"/>
      <c r="D3" s="165"/>
      <c r="E3" s="165"/>
      <c r="F3" s="165"/>
      <c r="G3" s="165"/>
      <c r="H3" s="165"/>
      <c r="I3" s="166"/>
      <c r="J3" s="166"/>
      <c r="K3" s="166"/>
      <c r="L3" s="166"/>
      <c r="M3" s="166"/>
    </row>
    <row r="4" customFormat="false" ht="20" hidden="false" customHeight="true" outlineLevel="0" collapsed="false">
      <c r="B4" s="167" t="s">
        <v>86</v>
      </c>
      <c r="C4" s="168"/>
      <c r="D4" s="169"/>
      <c r="E4" s="51" t="str">
        <f aca="false">IF(C4="","",IF(D4="","",D4-C4))</f>
        <v/>
      </c>
      <c r="F4" s="170"/>
      <c r="G4" s="170"/>
      <c r="H4" s="171" t="str">
        <f aca="false">IF(G4="","",IF(G4="","",G4-F4))</f>
        <v/>
      </c>
      <c r="I4" s="172"/>
      <c r="J4" s="173"/>
      <c r="K4" s="171" t="str">
        <f aca="false">IF(J4="","",IF(J4="","",J4-I4))</f>
        <v/>
      </c>
      <c r="L4" s="174"/>
      <c r="M4" s="175" t="str">
        <f aca="false">IF(H4="","",IF(K4="","",L4/(H4+K4)))</f>
        <v/>
      </c>
    </row>
    <row r="5" customFormat="false" ht="20" hidden="false" customHeight="true" outlineLevel="0" collapsed="false">
      <c r="B5" s="167" t="s">
        <v>87</v>
      </c>
      <c r="C5" s="176"/>
      <c r="D5" s="169"/>
      <c r="E5" s="51" t="str">
        <f aca="false">IF(C5="","",IF(D5="","",D5-C5))</f>
        <v/>
      </c>
      <c r="F5" s="177" t="str">
        <f aca="false">IF(G4="","",G4)</f>
        <v/>
      </c>
      <c r="G5" s="170"/>
      <c r="H5" s="171" t="str">
        <f aca="false">IF(G5="","",IF(G5="","",G5-F5))</f>
        <v/>
      </c>
      <c r="I5" s="177" t="str">
        <f aca="false">IF(J4="","",J4)</f>
        <v/>
      </c>
      <c r="J5" s="178"/>
      <c r="K5" s="171" t="str">
        <f aca="false">IF(J5="","",IF(J5="","",J5-I5))</f>
        <v/>
      </c>
      <c r="L5" s="174"/>
      <c r="M5" s="175" t="str">
        <f aca="false">IF(H5="","",IF(K5="","",L5/(H5+K5)))</f>
        <v/>
      </c>
    </row>
    <row r="6" customFormat="false" ht="20" hidden="false" customHeight="true" outlineLevel="0" collapsed="false">
      <c r="B6" s="167" t="s">
        <v>88</v>
      </c>
      <c r="C6" s="176"/>
      <c r="D6" s="169"/>
      <c r="E6" s="51" t="str">
        <f aca="false">IF(C6="","",IF(D6="","",D6-C6))</f>
        <v/>
      </c>
      <c r="F6" s="177" t="str">
        <f aca="false">IF(G5="","",G5)</f>
        <v/>
      </c>
      <c r="G6" s="170"/>
      <c r="H6" s="171" t="str">
        <f aca="false">IF(G6="","",IF(G6="","",G6-F6))</f>
        <v/>
      </c>
      <c r="I6" s="177" t="str">
        <f aca="false">IF(J5="","",J5)</f>
        <v/>
      </c>
      <c r="J6" s="178"/>
      <c r="K6" s="171" t="str">
        <f aca="false">IF(J6="","",IF(J6="","",J6-I6))</f>
        <v/>
      </c>
      <c r="L6" s="174"/>
      <c r="M6" s="175" t="str">
        <f aca="false">IF(H6="","",IF(K6="","",L6/(H6+K6)))</f>
        <v/>
      </c>
    </row>
    <row r="7" customFormat="false" ht="20" hidden="false" customHeight="true" outlineLevel="0" collapsed="false">
      <c r="B7" s="167" t="s">
        <v>89</v>
      </c>
      <c r="C7" s="176"/>
      <c r="D7" s="169"/>
      <c r="E7" s="51" t="str">
        <f aca="false">IF(C7="","",IF(D7="","",D7-C7))</f>
        <v/>
      </c>
      <c r="F7" s="177" t="str">
        <f aca="false">IF(G6="","",G6)</f>
        <v/>
      </c>
      <c r="G7" s="170"/>
      <c r="H7" s="171" t="str">
        <f aca="false">IF(G7="","",IF(G7="","",G7-F7))</f>
        <v/>
      </c>
      <c r="I7" s="177" t="str">
        <f aca="false">IF(J6="","",J6)</f>
        <v/>
      </c>
      <c r="J7" s="178"/>
      <c r="K7" s="171" t="str">
        <f aca="false">IF(J7="","",IF(J7="","",J7-I7))</f>
        <v/>
      </c>
      <c r="L7" s="174"/>
      <c r="M7" s="175" t="str">
        <f aca="false">IF(H7="","",IF(K7="","",L7/(H7+K7)))</f>
        <v/>
      </c>
    </row>
    <row r="8" customFormat="false" ht="20" hidden="false" customHeight="true" outlineLevel="0" collapsed="false">
      <c r="B8" s="167" t="s">
        <v>90</v>
      </c>
      <c r="C8" s="176"/>
      <c r="D8" s="169"/>
      <c r="E8" s="51" t="str">
        <f aca="false">IF(C8="","",IF(D8="","",D8-C8))</f>
        <v/>
      </c>
      <c r="F8" s="177" t="str">
        <f aca="false">IF(G7="","",G7)</f>
        <v/>
      </c>
      <c r="G8" s="170"/>
      <c r="H8" s="171" t="str">
        <f aca="false">IF(G8="","",IF(G8="","",G8-F8))</f>
        <v/>
      </c>
      <c r="I8" s="177" t="str">
        <f aca="false">IF(J7="","",J7)</f>
        <v/>
      </c>
      <c r="J8" s="178"/>
      <c r="K8" s="171" t="str">
        <f aca="false">IF(J8="","",IF(J8="","",J8-I8))</f>
        <v/>
      </c>
      <c r="L8" s="174"/>
      <c r="M8" s="175" t="str">
        <f aca="false">IF(H8="","",IF(K8="","",L8/(H8+K8)))</f>
        <v/>
      </c>
    </row>
    <row r="9" customFormat="false" ht="20" hidden="false" customHeight="true" outlineLevel="0" collapsed="false">
      <c r="B9" s="167" t="s">
        <v>91</v>
      </c>
      <c r="C9" s="176"/>
      <c r="D9" s="169"/>
      <c r="E9" s="51" t="str">
        <f aca="false">IF(C9="","",IF(D9="","",D9-C9))</f>
        <v/>
      </c>
      <c r="F9" s="177" t="str">
        <f aca="false">IF(G8="","",G8)</f>
        <v/>
      </c>
      <c r="G9" s="170"/>
      <c r="H9" s="171" t="str">
        <f aca="false">IF(G9="","",IF(G9="","",G9-F9))</f>
        <v/>
      </c>
      <c r="I9" s="177" t="str">
        <f aca="false">IF(J8="","",J8)</f>
        <v/>
      </c>
      <c r="J9" s="178"/>
      <c r="K9" s="171" t="str">
        <f aca="false">IF(J9="","",IF(J9="","",J9-I9))</f>
        <v/>
      </c>
      <c r="L9" s="174"/>
      <c r="M9" s="175" t="str">
        <f aca="false">IF(H9="","",IF(K9="","",L9/(H9+K9)))</f>
        <v/>
      </c>
    </row>
    <row r="10" customFormat="false" ht="20" hidden="false" customHeight="true" outlineLevel="0" collapsed="false">
      <c r="B10" s="167" t="s">
        <v>92</v>
      </c>
      <c r="C10" s="176"/>
      <c r="D10" s="169"/>
      <c r="E10" s="51" t="str">
        <f aca="false">IF(C10="","",IF(D10="","",D10-C10))</f>
        <v/>
      </c>
      <c r="F10" s="177" t="str">
        <f aca="false">IF(G9="","",G9)</f>
        <v/>
      </c>
      <c r="G10" s="170"/>
      <c r="H10" s="171" t="str">
        <f aca="false">IF(G10="","",IF(G10="","",G10-F10))</f>
        <v/>
      </c>
      <c r="I10" s="177" t="str">
        <f aca="false">IF(J9="","",J9)</f>
        <v/>
      </c>
      <c r="J10" s="178"/>
      <c r="K10" s="171" t="str">
        <f aca="false">IF(J10="","",IF(J10="","",J10-I10))</f>
        <v/>
      </c>
      <c r="L10" s="174"/>
      <c r="M10" s="175" t="str">
        <f aca="false">IF(H10="","",IF(K10="","",L10/(H10+K10)))</f>
        <v/>
      </c>
    </row>
    <row r="11" customFormat="false" ht="20" hidden="false" customHeight="true" outlineLevel="0" collapsed="false">
      <c r="B11" s="167" t="s">
        <v>93</v>
      </c>
      <c r="C11" s="176"/>
      <c r="D11" s="169"/>
      <c r="E11" s="51" t="str">
        <f aca="false">IF(C11="","",IF(D11="","",D11-C11))</f>
        <v/>
      </c>
      <c r="F11" s="177" t="str">
        <f aca="false">IF(G10="","",G10)</f>
        <v/>
      </c>
      <c r="G11" s="170"/>
      <c r="H11" s="171" t="str">
        <f aca="false">IF(G11="","",IF(G11="","",G11-F11))</f>
        <v/>
      </c>
      <c r="I11" s="177" t="str">
        <f aca="false">IF(J10="","",J10)</f>
        <v/>
      </c>
      <c r="J11" s="178"/>
      <c r="K11" s="171" t="str">
        <f aca="false">IF(J11="","",IF(J11="","",J11-I11))</f>
        <v/>
      </c>
      <c r="L11" s="174"/>
      <c r="M11" s="175" t="str">
        <f aca="false">IF(H11="","",IF(K11="","",L11/(H11+K11)))</f>
        <v/>
      </c>
    </row>
    <row r="12" customFormat="false" ht="20" hidden="false" customHeight="true" outlineLevel="0" collapsed="false">
      <c r="B12" s="167" t="s">
        <v>94</v>
      </c>
      <c r="C12" s="176"/>
      <c r="D12" s="169"/>
      <c r="E12" s="51" t="str">
        <f aca="false">IF(C12="","",IF(D12="","",D12-C12))</f>
        <v/>
      </c>
      <c r="F12" s="177" t="str">
        <f aca="false">IF(G11="","",G11)</f>
        <v/>
      </c>
      <c r="G12" s="170"/>
      <c r="H12" s="171" t="str">
        <f aca="false">IF(G12="","",IF(G12="","",G12-F12))</f>
        <v/>
      </c>
      <c r="I12" s="177" t="str">
        <f aca="false">IF(J11="","",J11)</f>
        <v/>
      </c>
      <c r="J12" s="178"/>
      <c r="K12" s="171" t="str">
        <f aca="false">IF(J12="","",IF(J12="","",J12-I12))</f>
        <v/>
      </c>
      <c r="L12" s="174"/>
      <c r="M12" s="175" t="str">
        <f aca="false">IF(H12="","",IF(K12="","",L12/(H12+K12)))</f>
        <v/>
      </c>
    </row>
    <row r="13" customFormat="false" ht="20" hidden="false" customHeight="true" outlineLevel="0" collapsed="false">
      <c r="B13" s="167" t="s">
        <v>95</v>
      </c>
      <c r="C13" s="176"/>
      <c r="D13" s="169"/>
      <c r="E13" s="51" t="str">
        <f aca="false">IF(C13="","",IF(D13="","",D13-C13))</f>
        <v/>
      </c>
      <c r="F13" s="177" t="str">
        <f aca="false">IF(G12="","",G12)</f>
        <v/>
      </c>
      <c r="G13" s="170"/>
      <c r="H13" s="171" t="str">
        <f aca="false">IF(G13="","",IF(G13="","",G13-F13))</f>
        <v/>
      </c>
      <c r="I13" s="177" t="str">
        <f aca="false">IF(J12="","",J12)</f>
        <v/>
      </c>
      <c r="J13" s="178"/>
      <c r="K13" s="171" t="str">
        <f aca="false">IF(J13="","",IF(J13="","",J13-I13))</f>
        <v/>
      </c>
      <c r="L13" s="174"/>
      <c r="M13" s="175" t="str">
        <f aca="false">IF(H13="","",IF(K13="","",L13/(H13+K13)))</f>
        <v/>
      </c>
    </row>
    <row r="14" customFormat="false" ht="8.25" hidden="false" customHeight="true" outlineLevel="0" collapsed="false">
      <c r="B14" s="116"/>
      <c r="C14" s="179"/>
      <c r="D14" s="166"/>
      <c r="E14" s="51"/>
      <c r="F14" s="180"/>
      <c r="G14" s="180"/>
      <c r="H14" s="166"/>
      <c r="I14" s="166"/>
      <c r="J14" s="166"/>
      <c r="K14" s="166"/>
      <c r="L14" s="181"/>
      <c r="M14" s="166"/>
    </row>
    <row r="15" customFormat="false" ht="20" hidden="false" customHeight="true" outlineLevel="0" collapsed="false">
      <c r="B15" s="120" t="s">
        <v>96</v>
      </c>
      <c r="C15" s="182"/>
      <c r="D15" s="183"/>
      <c r="E15" s="51"/>
      <c r="F15" s="180"/>
      <c r="G15" s="177"/>
      <c r="H15" s="171" t="n">
        <f aca="false">SUM(H4:H13)</f>
        <v>0</v>
      </c>
      <c r="I15" s="181"/>
      <c r="J15" s="181"/>
      <c r="K15" s="171" t="n">
        <f aca="false">SUM(K4:K13)</f>
        <v>0</v>
      </c>
      <c r="L15" s="184" t="n">
        <f aca="false">SUM(L4:L13)</f>
        <v>0</v>
      </c>
      <c r="M15" s="184" t="e">
        <f aca="false">L15/(H15+K15)</f>
        <v>#DIV/0!</v>
      </c>
    </row>
    <row r="16" customFormat="false" ht="8.25" hidden="false" customHeight="true" outlineLevel="0" collapsed="false">
      <c r="B16" s="185"/>
      <c r="C16" s="182"/>
      <c r="D16" s="183"/>
      <c r="E16" s="51"/>
      <c r="F16" s="180"/>
      <c r="G16" s="177"/>
      <c r="H16" s="186"/>
      <c r="I16" s="181"/>
      <c r="J16" s="181"/>
      <c r="K16" s="186"/>
      <c r="L16" s="187"/>
      <c r="M16" s="181"/>
    </row>
    <row r="17" customFormat="false" ht="20.75" hidden="false" customHeight="true" outlineLevel="0" collapsed="false">
      <c r="B17" s="120" t="s">
        <v>97</v>
      </c>
      <c r="C17" s="182"/>
      <c r="D17" s="183"/>
      <c r="E17" s="51"/>
      <c r="F17" s="180"/>
      <c r="G17" s="188"/>
      <c r="H17" s="189" t="e">
        <f aca="false">H15/E15*365</f>
        <v>#DIV/0!</v>
      </c>
      <c r="I17" s="190"/>
      <c r="J17" s="191"/>
      <c r="K17" s="189" t="e">
        <f aca="false">K15/E15*365</f>
        <v>#DIV/0!</v>
      </c>
      <c r="L17" s="192" t="e">
        <f aca="false">L15/E15*365</f>
        <v>#DIV/0!</v>
      </c>
      <c r="M17" s="193" t="e">
        <f aca="false">L17/(K17+H17)</f>
        <v>#DIV/0!</v>
      </c>
    </row>
  </sheetData>
  <mergeCells count="1">
    <mergeCell ref="B1:M1"/>
  </mergeCells>
  <printOptions headings="false" gridLines="false" gridLinesSet="true" horizontalCentered="false" verticalCentered="false"/>
  <pageMargins left="1" right="1" top="1" bottom="1" header="0.511811023622047" footer="0.2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I22"/>
  <sheetViews>
    <sheetView showFormulas="false" showGridLines="false" showRowColHeaders="true" showZeros="true" rightToLeft="false" tabSelected="false" showOutlineSymbols="true" defaultGridColor="true" view="normal" topLeftCell="A1" colorId="64" zoomScale="73" zoomScaleNormal="73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L24" activeCellId="0" sqref="L24"/>
    </sheetView>
  </sheetViews>
  <sheetFormatPr defaultColWidth="7.29296875" defaultRowHeight="12.8" zeroHeight="false" outlineLevelRow="0" outlineLevelCol="0"/>
  <cols>
    <col collapsed="false" customWidth="true" hidden="false" outlineLevel="0" max="1" min="1" style="1" width="3.2"/>
    <col collapsed="false" customWidth="true" hidden="false" outlineLevel="0" max="2" min="2" style="1" width="39.14"/>
    <col collapsed="false" customWidth="true" hidden="false" outlineLevel="0" max="3" min="3" style="1" width="11.94"/>
    <col collapsed="false" customWidth="true" hidden="false" outlineLevel="0" max="4" min="4" style="1" width="1.33"/>
    <col collapsed="false" customWidth="true" hidden="false" outlineLevel="0" max="5" min="5" style="1" width="8.73"/>
    <col collapsed="false" customWidth="true" hidden="false" outlineLevel="0" max="6" min="6" style="1" width="10.66"/>
    <col collapsed="false" customWidth="true" hidden="false" outlineLevel="0" max="7" min="7" style="1" width="10.16"/>
    <col collapsed="false" customWidth="true" hidden="false" outlineLevel="0" max="8" min="8" style="1" width="9.16"/>
    <col collapsed="false" customWidth="true" hidden="false" outlineLevel="0" max="9" min="9" style="1" width="10.82"/>
  </cols>
  <sheetData>
    <row r="1" customFormat="false" ht="28.75" hidden="false" customHeight="true" outlineLevel="0" collapsed="false">
      <c r="B1" s="2" t="s">
        <v>98</v>
      </c>
      <c r="C1" s="2"/>
      <c r="D1" s="2"/>
      <c r="E1" s="2"/>
      <c r="F1" s="2"/>
      <c r="G1" s="2"/>
      <c r="H1" s="2"/>
      <c r="I1" s="2"/>
    </row>
    <row r="2" customFormat="false" ht="20.25" hidden="false" customHeight="true" outlineLevel="0" collapsed="false">
      <c r="B2" s="102"/>
      <c r="C2" s="104" t="s">
        <v>99</v>
      </c>
      <c r="D2" s="194"/>
      <c r="E2" s="195" t="s">
        <v>100</v>
      </c>
      <c r="F2" s="195" t="s">
        <v>101</v>
      </c>
      <c r="G2" s="195" t="s">
        <v>102</v>
      </c>
      <c r="H2" s="195" t="s">
        <v>103</v>
      </c>
      <c r="I2" s="195" t="s">
        <v>104</v>
      </c>
    </row>
    <row r="3" customFormat="false" ht="8.5" hidden="false" customHeight="true" outlineLevel="0" collapsed="false">
      <c r="B3" s="106"/>
      <c r="C3" s="164"/>
      <c r="D3" s="196"/>
      <c r="E3" s="165"/>
      <c r="F3" s="165"/>
      <c r="G3" s="165"/>
      <c r="H3" s="165"/>
      <c r="I3" s="165"/>
    </row>
    <row r="4" customFormat="false" ht="20" hidden="false" customHeight="true" outlineLevel="0" collapsed="false">
      <c r="B4" s="167" t="s">
        <v>105</v>
      </c>
      <c r="C4" s="197" t="str">
        <f aca="false">IF(C20=6,E4,IF(C20=9,F4,IF(C20=12,G4,IF(C20=15,H4,IF(C20=18,I4,"")))))</f>
        <v/>
      </c>
      <c r="D4" s="198"/>
      <c r="E4" s="184" t="n">
        <v>121.92</v>
      </c>
      <c r="F4" s="184" t="n">
        <v>152.28</v>
      </c>
      <c r="G4" s="184" t="n">
        <v>183.36</v>
      </c>
      <c r="H4" s="184" t="n">
        <v>211.92</v>
      </c>
      <c r="I4" s="184" t="n">
        <v>240.12</v>
      </c>
    </row>
    <row r="5" customFormat="false" ht="20" hidden="false" customHeight="true" outlineLevel="0" collapsed="false">
      <c r="B5" s="167" t="s">
        <v>106</v>
      </c>
      <c r="C5" s="197" t="str">
        <f aca="false">IF(C20=6,E5,IF(C20=9,F5,IF(C20=12,G5,IF(C20=15,H5,IF(C20=18,I5,"")))))</f>
        <v/>
      </c>
      <c r="D5" s="198"/>
      <c r="E5" s="184" t="n">
        <v>126.6</v>
      </c>
      <c r="F5" s="184" t="n">
        <v>159.6</v>
      </c>
      <c r="G5" s="184" t="n">
        <v>191.64</v>
      </c>
      <c r="H5" s="184" t="n">
        <v>221.88</v>
      </c>
      <c r="I5" s="184" t="n">
        <v>251.76</v>
      </c>
    </row>
    <row r="6" customFormat="false" ht="8.25" hidden="false" customHeight="true" outlineLevel="0" collapsed="false">
      <c r="B6" s="88"/>
      <c r="C6" s="89"/>
      <c r="D6" s="74"/>
      <c r="E6" s="89"/>
      <c r="F6" s="89"/>
      <c r="G6" s="89"/>
      <c r="H6" s="89"/>
      <c r="I6" s="89"/>
    </row>
    <row r="7" customFormat="false" ht="20" hidden="false" customHeight="true" outlineLevel="0" collapsed="false">
      <c r="B7" s="167" t="s">
        <v>107</v>
      </c>
      <c r="C7" s="199" t="e">
        <f aca="false">'Facture Electricité'!H17</f>
        <v>#DIV/0!</v>
      </c>
      <c r="D7" s="200"/>
      <c r="E7" s="171" t="e">
        <f aca="false">E9-E8</f>
        <v>#DIV/0!</v>
      </c>
      <c r="F7" s="171" t="e">
        <f aca="false">F9-F8</f>
        <v>#DIV/0!</v>
      </c>
      <c r="G7" s="171" t="e">
        <f aca="false">G9-G8</f>
        <v>#DIV/0!</v>
      </c>
      <c r="H7" s="171" t="e">
        <f aca="false">H9-H8</f>
        <v>#DIV/0!</v>
      </c>
      <c r="I7" s="171" t="e">
        <f aca="false">I9-I8</f>
        <v>#DIV/0!</v>
      </c>
    </row>
    <row r="8" customFormat="false" ht="20" hidden="false" customHeight="true" outlineLevel="0" collapsed="false">
      <c r="B8" s="167" t="s">
        <v>108</v>
      </c>
      <c r="C8" s="201" t="e">
        <f aca="false">'Facture Electricité'!K17</f>
        <v>#DIV/0!</v>
      </c>
      <c r="D8" s="202"/>
      <c r="E8" s="203"/>
      <c r="F8" s="171" t="n">
        <f aca="false">$E$8</f>
        <v>0</v>
      </c>
      <c r="G8" s="171" t="n">
        <f aca="false">$E$8</f>
        <v>0</v>
      </c>
      <c r="H8" s="171" t="n">
        <f aca="false">$E$8</f>
        <v>0</v>
      </c>
      <c r="I8" s="171" t="n">
        <f aca="false">$E$8</f>
        <v>0</v>
      </c>
    </row>
    <row r="9" customFormat="false" ht="20" hidden="false" customHeight="true" outlineLevel="0" collapsed="false">
      <c r="B9" s="167" t="s">
        <v>109</v>
      </c>
      <c r="C9" s="199" t="e">
        <f aca="false">C7+C8</f>
        <v>#DIV/0!</v>
      </c>
      <c r="D9" s="200"/>
      <c r="E9" s="171" t="e">
        <f aca="false">$C$9</f>
        <v>#DIV/0!</v>
      </c>
      <c r="F9" s="171" t="e">
        <f aca="false">$C$9</f>
        <v>#DIV/0!</v>
      </c>
      <c r="G9" s="171" t="e">
        <f aca="false">$C$9</f>
        <v>#DIV/0!</v>
      </c>
      <c r="H9" s="171" t="e">
        <f aca="false">$C$9</f>
        <v>#DIV/0!</v>
      </c>
      <c r="I9" s="171" t="e">
        <f aca="false">$C$9</f>
        <v>#DIV/0!</v>
      </c>
    </row>
    <row r="10" customFormat="false" ht="8.25" hidden="false" customHeight="true" outlineLevel="0" collapsed="false">
      <c r="B10" s="88"/>
      <c r="C10" s="89"/>
      <c r="D10" s="74"/>
      <c r="E10" s="89"/>
      <c r="F10" s="89"/>
      <c r="G10" s="89"/>
      <c r="H10" s="89"/>
      <c r="I10" s="89"/>
    </row>
    <row r="11" customFormat="false" ht="20" hidden="false" customHeight="true" outlineLevel="0" collapsed="false">
      <c r="B11" s="167" t="s">
        <v>110</v>
      </c>
      <c r="C11" s="197" t="n">
        <v>0.1887</v>
      </c>
      <c r="D11" s="204"/>
      <c r="E11" s="205" t="n">
        <f aca="false">C11</f>
        <v>0.1887</v>
      </c>
      <c r="F11" s="205" t="n">
        <f aca="false">E11</f>
        <v>0.1887</v>
      </c>
      <c r="G11" s="205" t="n">
        <f aca="false">F11</f>
        <v>0.1887</v>
      </c>
      <c r="H11" s="205" t="n">
        <f aca="false">G11</f>
        <v>0.1887</v>
      </c>
      <c r="I11" s="205" t="n">
        <f aca="false">H11</f>
        <v>0.1887</v>
      </c>
    </row>
    <row r="12" customFormat="false" ht="20" hidden="false" customHeight="true" outlineLevel="0" collapsed="false">
      <c r="B12" s="167" t="s">
        <v>111</v>
      </c>
      <c r="C12" s="197" t="n">
        <v>0.204</v>
      </c>
      <c r="D12" s="204"/>
      <c r="E12" s="205" t="n">
        <f aca="false">C12</f>
        <v>0.204</v>
      </c>
      <c r="F12" s="205" t="n">
        <f aca="false">E12</f>
        <v>0.204</v>
      </c>
      <c r="G12" s="205" t="n">
        <f aca="false">F12</f>
        <v>0.204</v>
      </c>
      <c r="H12" s="205" t="n">
        <f aca="false">G12</f>
        <v>0.204</v>
      </c>
      <c r="I12" s="205" t="n">
        <f aca="false">H12</f>
        <v>0.204</v>
      </c>
    </row>
    <row r="13" customFormat="false" ht="20" hidden="false" customHeight="true" outlineLevel="0" collapsed="false">
      <c r="B13" s="167" t="s">
        <v>112</v>
      </c>
      <c r="C13" s="197" t="n">
        <v>0.1513</v>
      </c>
      <c r="D13" s="204"/>
      <c r="E13" s="205" t="n">
        <f aca="false">C13</f>
        <v>0.1513</v>
      </c>
      <c r="F13" s="205" t="n">
        <f aca="false">E13</f>
        <v>0.1513</v>
      </c>
      <c r="G13" s="205" t="n">
        <f aca="false">F13</f>
        <v>0.1513</v>
      </c>
      <c r="H13" s="205" t="n">
        <f aca="false">G13</f>
        <v>0.1513</v>
      </c>
      <c r="I13" s="205" t="n">
        <f aca="false">H13</f>
        <v>0.1513</v>
      </c>
    </row>
    <row r="14" customFormat="false" ht="8.25" hidden="false" customHeight="true" outlineLevel="0" collapsed="false">
      <c r="B14" s="88"/>
      <c r="C14" s="89"/>
      <c r="D14" s="74"/>
      <c r="E14" s="89"/>
      <c r="F14" s="89"/>
      <c r="G14" s="89"/>
      <c r="H14" s="89"/>
      <c r="I14" s="89"/>
    </row>
    <row r="15" customFormat="false" ht="20" hidden="false" customHeight="true" outlineLevel="0" collapsed="false">
      <c r="B15" s="167" t="s">
        <v>113</v>
      </c>
      <c r="C15" s="206" t="e">
        <f aca="false">C4+(C9*C11)</f>
        <v>#DIV/0!</v>
      </c>
      <c r="D15" s="207"/>
      <c r="E15" s="208" t="e">
        <f aca="false">E4+(E9*E11)</f>
        <v>#DIV/0!</v>
      </c>
      <c r="F15" s="208" t="e">
        <f aca="false">F4+(F9*F11)</f>
        <v>#DIV/0!</v>
      </c>
      <c r="G15" s="208" t="e">
        <f aca="false">G4+(G9*G11)</f>
        <v>#DIV/0!</v>
      </c>
      <c r="H15" s="208" t="e">
        <f aca="false">H4+(H9*H11)</f>
        <v>#DIV/0!</v>
      </c>
      <c r="I15" s="208" t="e">
        <f aca="false">I4+(I9*I11)</f>
        <v>#DIV/0!</v>
      </c>
    </row>
    <row r="16" customFormat="false" ht="20" hidden="false" customHeight="true" outlineLevel="0" collapsed="false">
      <c r="B16" s="167" t="s">
        <v>114</v>
      </c>
      <c r="C16" s="206" t="e">
        <f aca="false">C5+((C9-C8)*C12)+(C8*C13)</f>
        <v>#DIV/0!</v>
      </c>
      <c r="D16" s="207"/>
      <c r="E16" s="208" t="e">
        <f aca="false">E5+((E9-E8)*E12)+(E8*E13)</f>
        <v>#DIV/0!</v>
      </c>
      <c r="F16" s="208" t="e">
        <f aca="false">F5+((F9-F8)*F12)+(F8*F13)</f>
        <v>#DIV/0!</v>
      </c>
      <c r="G16" s="208" t="e">
        <f aca="false">G5+((G9-G8)*G12)+(G8*G13)</f>
        <v>#DIV/0!</v>
      </c>
      <c r="H16" s="208" t="e">
        <f aca="false">H5+((H9-H8)*H12)+(H8*H13)</f>
        <v>#DIV/0!</v>
      </c>
      <c r="I16" s="208" t="e">
        <f aca="false">I5+((I9-I8)*I12)+(I8*I13)</f>
        <v>#DIV/0!</v>
      </c>
    </row>
    <row r="17" customFormat="false" ht="20" hidden="false" customHeight="true" outlineLevel="0" collapsed="false">
      <c r="B17" s="120" t="s">
        <v>115</v>
      </c>
      <c r="C17" s="197" t="e">
        <f aca="false">C16-C15</f>
        <v>#DIV/0!</v>
      </c>
      <c r="D17" s="81"/>
      <c r="E17" s="184" t="e">
        <f aca="false">E16-E15</f>
        <v>#DIV/0!</v>
      </c>
      <c r="F17" s="184" t="e">
        <f aca="false">F16-F15</f>
        <v>#DIV/0!</v>
      </c>
      <c r="G17" s="184" t="e">
        <f aca="false">G16-G15</f>
        <v>#DIV/0!</v>
      </c>
      <c r="H17" s="184" t="e">
        <f aca="false">H16-H15</f>
        <v>#DIV/0!</v>
      </c>
      <c r="I17" s="184" t="e">
        <f aca="false">I16-I15</f>
        <v>#DIV/0!</v>
      </c>
    </row>
    <row r="18" customFormat="false" ht="8.25" hidden="false" customHeight="true" outlineLevel="0" collapsed="false">
      <c r="B18" s="88"/>
      <c r="C18" s="89"/>
      <c r="D18" s="74"/>
      <c r="E18" s="89"/>
      <c r="F18" s="89"/>
      <c r="G18" s="89"/>
      <c r="H18" s="89"/>
      <c r="I18" s="89"/>
    </row>
    <row r="19" customFormat="false" ht="20" hidden="false" customHeight="true" outlineLevel="0" collapsed="false">
      <c r="B19" s="167" t="s">
        <v>116</v>
      </c>
      <c r="C19" s="199" t="e">
        <f aca="false">C9</f>
        <v>#DIV/0!</v>
      </c>
      <c r="D19" s="200"/>
      <c r="E19" s="171" t="e">
        <f aca="false">$C$19</f>
        <v>#DIV/0!</v>
      </c>
      <c r="F19" s="171" t="e">
        <f aca="false">$C$19</f>
        <v>#DIV/0!</v>
      </c>
      <c r="G19" s="171" t="e">
        <f aca="false">$C$19</f>
        <v>#DIV/0!</v>
      </c>
      <c r="H19" s="171" t="e">
        <f aca="false">$C$19</f>
        <v>#DIV/0!</v>
      </c>
      <c r="I19" s="171" t="e">
        <f aca="false">$C$19</f>
        <v>#DIV/0!</v>
      </c>
    </row>
    <row r="20" customFormat="false" ht="20" hidden="false" customHeight="true" outlineLevel="0" collapsed="false">
      <c r="B20" s="167" t="s">
        <v>117</v>
      </c>
      <c r="C20" s="209"/>
      <c r="D20" s="210"/>
      <c r="E20" s="211" t="n">
        <v>6</v>
      </c>
      <c r="F20" s="211" t="n">
        <v>9</v>
      </c>
      <c r="G20" s="211" t="n">
        <v>12</v>
      </c>
      <c r="H20" s="211" t="n">
        <v>15</v>
      </c>
      <c r="I20" s="211" t="n">
        <v>18</v>
      </c>
    </row>
    <row r="21" customFormat="false" ht="20" hidden="false" customHeight="true" outlineLevel="0" collapsed="false">
      <c r="B21" s="167" t="s">
        <v>118</v>
      </c>
      <c r="C21" s="182" t="e">
        <f aca="false">C19/C20/8760</f>
        <v>#DIV/0!</v>
      </c>
      <c r="D21" s="212"/>
      <c r="E21" s="213" t="e">
        <f aca="false">E19/E20/8760</f>
        <v>#DIV/0!</v>
      </c>
      <c r="F21" s="213" t="e">
        <f aca="false">F19/F20/8760</f>
        <v>#DIV/0!</v>
      </c>
      <c r="G21" s="213" t="e">
        <f aca="false">G19/G20/8760</f>
        <v>#DIV/0!</v>
      </c>
      <c r="H21" s="213" t="e">
        <f aca="false">H19/H20/8760</f>
        <v>#DIV/0!</v>
      </c>
      <c r="I21" s="213" t="e">
        <f aca="false">I19/I20/8760</f>
        <v>#DIV/0!</v>
      </c>
    </row>
    <row r="22" customFormat="false" ht="8.25" hidden="false" customHeight="true" outlineLevel="0" collapsed="false">
      <c r="B22" s="88"/>
      <c r="C22" s="214"/>
      <c r="D22" s="215"/>
      <c r="E22" s="214"/>
      <c r="F22" s="214"/>
      <c r="G22" s="214"/>
      <c r="H22" s="214"/>
      <c r="I22" s="214"/>
    </row>
  </sheetData>
  <mergeCells count="1">
    <mergeCell ref="B1:I1"/>
  </mergeCells>
  <printOptions headings="false" gridLines="false" gridLinesSet="true" horizontalCentered="false" verticalCentered="false"/>
  <pageMargins left="1" right="1" top="1" bottom="1" header="0.511811023622047" footer="0.2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H20"/>
  <sheetViews>
    <sheetView showFormulas="false" showGridLines="false" showRowColHeaders="true" showZeros="true" rightToLeft="false" tabSelected="true" showOutlineSymbols="true" defaultGridColor="true" view="normal" topLeftCell="A1" colorId="64" zoomScale="73" zoomScaleNormal="73" zoomScalePageLayoutView="100" workbookViewId="0">
      <pane xSplit="1" ySplit="2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U11" activeCellId="0" sqref="U11"/>
    </sheetView>
  </sheetViews>
  <sheetFormatPr defaultColWidth="7.29296875" defaultRowHeight="12.8" zeroHeight="false" outlineLevelRow="0" outlineLevelCol="0"/>
  <cols>
    <col collapsed="false" customWidth="true" hidden="false" outlineLevel="0" max="1" min="1" style="1" width="6.11"/>
    <col collapsed="false" customWidth="true" hidden="false" outlineLevel="0" max="2" min="2" style="1" width="16.02"/>
    <col collapsed="false" customWidth="true" hidden="false" outlineLevel="0" max="3" min="3" style="1" width="0.68"/>
    <col collapsed="false" customWidth="true" hidden="false" outlineLevel="0" max="6" min="6" style="1" width="14.86"/>
  </cols>
  <sheetData>
    <row r="1" customFormat="false" ht="27.75" hidden="false" customHeight="true" outlineLevel="0" collapsed="false">
      <c r="B1" s="216" t="s">
        <v>119</v>
      </c>
      <c r="C1" s="216"/>
      <c r="D1" s="216" t="s">
        <v>120</v>
      </c>
      <c r="E1" s="216"/>
      <c r="F1" s="216"/>
      <c r="G1" s="216" t="s">
        <v>121</v>
      </c>
      <c r="H1" s="216"/>
    </row>
    <row r="2" customFormat="false" ht="33.7" hidden="false" customHeight="true" outlineLevel="0" collapsed="false">
      <c r="B2" s="102"/>
      <c r="C2" s="194"/>
      <c r="D2" s="104" t="s">
        <v>122</v>
      </c>
      <c r="E2" s="104" t="s">
        <v>123</v>
      </c>
      <c r="F2" s="83"/>
      <c r="G2" s="104" t="s">
        <v>122</v>
      </c>
      <c r="H2" s="104" t="s">
        <v>123</v>
      </c>
    </row>
    <row r="3" customFormat="false" ht="20.25" hidden="false" customHeight="true" outlineLevel="0" collapsed="false">
      <c r="B3" s="217" t="s">
        <v>124</v>
      </c>
      <c r="C3" s="41"/>
      <c r="D3" s="218" t="n">
        <v>75</v>
      </c>
      <c r="E3" s="218" t="n">
        <v>295</v>
      </c>
      <c r="F3" s="81"/>
      <c r="G3" s="218" t="n">
        <v>75</v>
      </c>
      <c r="H3" s="218" t="n">
        <v>300</v>
      </c>
    </row>
    <row r="4" customFormat="false" ht="20" hidden="false" customHeight="true" outlineLevel="0" collapsed="false">
      <c r="B4" s="167" t="s">
        <v>125</v>
      </c>
      <c r="C4" s="41"/>
      <c r="D4" s="219" t="n">
        <v>95</v>
      </c>
      <c r="E4" s="219" t="n">
        <v>310</v>
      </c>
      <c r="F4" s="81"/>
      <c r="G4" s="219" t="n">
        <v>95</v>
      </c>
      <c r="H4" s="219" t="n">
        <v>350</v>
      </c>
    </row>
    <row r="5" customFormat="false" ht="20" hidden="false" customHeight="true" outlineLevel="0" collapsed="false">
      <c r="B5" s="167" t="s">
        <v>126</v>
      </c>
      <c r="C5" s="41"/>
      <c r="D5" s="219" t="n">
        <v>145</v>
      </c>
      <c r="E5" s="219" t="n">
        <v>650</v>
      </c>
      <c r="F5" s="81"/>
      <c r="G5" s="219" t="n">
        <v>125</v>
      </c>
      <c r="H5" s="219" t="n">
        <v>380</v>
      </c>
    </row>
    <row r="6" customFormat="false" ht="20" hidden="false" customHeight="true" outlineLevel="0" collapsed="false">
      <c r="B6" s="167" t="s">
        <v>127</v>
      </c>
      <c r="C6" s="41"/>
      <c r="D6" s="219" t="n">
        <v>135</v>
      </c>
      <c r="E6" s="219" t="n">
        <v>600</v>
      </c>
      <c r="F6" s="81"/>
      <c r="G6" s="219" t="n">
        <v>140</v>
      </c>
      <c r="H6" s="219" t="n">
        <v>410</v>
      </c>
    </row>
    <row r="7" customFormat="false" ht="20" hidden="false" customHeight="true" outlineLevel="0" collapsed="false">
      <c r="B7" s="167" t="s">
        <v>128</v>
      </c>
      <c r="C7" s="41"/>
      <c r="D7" s="219" t="n">
        <v>195</v>
      </c>
      <c r="E7" s="219" t="n">
        <v>1450</v>
      </c>
      <c r="F7" s="81"/>
      <c r="G7" s="219" t="n">
        <v>160</v>
      </c>
      <c r="H7" s="219" t="n">
        <v>435</v>
      </c>
    </row>
    <row r="8" customFormat="false" ht="20" hidden="false" customHeight="true" outlineLevel="0" collapsed="false">
      <c r="B8" s="167" t="s">
        <v>129</v>
      </c>
      <c r="C8" s="41"/>
      <c r="D8" s="219" t="n">
        <v>155</v>
      </c>
      <c r="E8" s="219" t="n">
        <v>1200</v>
      </c>
      <c r="F8" s="81"/>
      <c r="G8" s="219" t="n">
        <v>175</v>
      </c>
      <c r="H8" s="219" t="n">
        <v>450</v>
      </c>
    </row>
    <row r="9" customFormat="false" ht="20" hidden="false" customHeight="true" outlineLevel="0" collapsed="false">
      <c r="B9" s="167" t="s">
        <v>130</v>
      </c>
      <c r="C9" s="41"/>
      <c r="D9" s="219" t="n">
        <v>175</v>
      </c>
      <c r="E9" s="219" t="n">
        <v>1550</v>
      </c>
      <c r="F9" s="81"/>
      <c r="G9" s="219" t="n">
        <v>190</v>
      </c>
      <c r="H9" s="219" t="n">
        <v>470</v>
      </c>
    </row>
    <row r="10" customFormat="false" ht="20" hidden="false" customHeight="true" outlineLevel="0" collapsed="false">
      <c r="B10" s="167" t="s">
        <v>131</v>
      </c>
      <c r="C10" s="41"/>
      <c r="D10" s="219" t="n">
        <v>150</v>
      </c>
      <c r="E10" s="219" t="n">
        <v>675</v>
      </c>
      <c r="F10" s="81"/>
      <c r="G10" s="219" t="n">
        <v>200</v>
      </c>
      <c r="H10" s="219" t="n">
        <v>490</v>
      </c>
    </row>
    <row r="11" customFormat="false" ht="20" hidden="false" customHeight="true" outlineLevel="0" collapsed="false">
      <c r="B11" s="167" t="s">
        <v>132</v>
      </c>
      <c r="C11" s="41"/>
      <c r="D11" s="219" t="n">
        <v>210</v>
      </c>
      <c r="E11" s="219" t="n">
        <v>1150</v>
      </c>
      <c r="F11" s="81"/>
      <c r="G11" s="219" t="n">
        <v>220</v>
      </c>
      <c r="H11" s="219" t="n">
        <v>510</v>
      </c>
    </row>
    <row r="12" customFormat="false" ht="20" hidden="false" customHeight="true" outlineLevel="0" collapsed="false">
      <c r="B12" s="167" t="s">
        <v>133</v>
      </c>
      <c r="C12" s="41"/>
      <c r="D12" s="219" t="n">
        <v>205</v>
      </c>
      <c r="E12" s="219" t="n">
        <v>800</v>
      </c>
      <c r="F12" s="81"/>
      <c r="G12" s="219" t="n">
        <v>230</v>
      </c>
      <c r="H12" s="219" t="n">
        <v>520</v>
      </c>
    </row>
    <row r="13" customFormat="false" ht="20" hidden="false" customHeight="true" outlineLevel="0" collapsed="false">
      <c r="B13" s="167" t="s">
        <v>134</v>
      </c>
      <c r="C13" s="41"/>
      <c r="D13" s="219" t="n">
        <v>185</v>
      </c>
      <c r="E13" s="219" t="n">
        <v>855</v>
      </c>
      <c r="F13" s="81"/>
      <c r="G13" s="219" t="n">
        <v>215</v>
      </c>
      <c r="H13" s="219" t="n">
        <v>500</v>
      </c>
    </row>
    <row r="14" customFormat="false" ht="20" hidden="false" customHeight="true" outlineLevel="0" collapsed="false">
      <c r="B14" s="167" t="s">
        <v>135</v>
      </c>
      <c r="C14" s="41"/>
      <c r="D14" s="219" t="n">
        <v>170</v>
      </c>
      <c r="E14" s="219" t="n">
        <v>625</v>
      </c>
      <c r="F14" s="81"/>
      <c r="G14" s="219" t="n">
        <v>195</v>
      </c>
      <c r="H14" s="219" t="n">
        <v>480</v>
      </c>
    </row>
    <row r="15" customFormat="false" ht="20" hidden="false" customHeight="true" outlineLevel="0" collapsed="false">
      <c r="B15" s="167" t="s">
        <v>136</v>
      </c>
      <c r="C15" s="41"/>
      <c r="D15" s="219" t="n">
        <v>190</v>
      </c>
      <c r="E15" s="219" t="n">
        <v>850</v>
      </c>
      <c r="F15" s="81"/>
      <c r="G15" s="219" t="n">
        <v>175</v>
      </c>
      <c r="H15" s="219" t="n">
        <v>450</v>
      </c>
    </row>
    <row r="16" customFormat="false" ht="20" hidden="false" customHeight="true" outlineLevel="0" collapsed="false">
      <c r="B16" s="167" t="s">
        <v>137</v>
      </c>
      <c r="C16" s="41"/>
      <c r="D16" s="219" t="n">
        <v>175</v>
      </c>
      <c r="E16" s="219" t="n">
        <v>700</v>
      </c>
      <c r="F16" s="81"/>
      <c r="G16" s="219" t="n">
        <v>160</v>
      </c>
      <c r="H16" s="219" t="n">
        <v>430</v>
      </c>
    </row>
    <row r="17" customFormat="false" ht="20" hidden="false" customHeight="true" outlineLevel="0" collapsed="false">
      <c r="B17" s="167" t="s">
        <v>138</v>
      </c>
      <c r="C17" s="41"/>
      <c r="D17" s="219" t="n">
        <v>165</v>
      </c>
      <c r="E17" s="219" t="n">
        <v>975</v>
      </c>
      <c r="F17" s="81"/>
      <c r="G17" s="219" t="n">
        <v>145</v>
      </c>
      <c r="H17" s="219" t="n">
        <v>415</v>
      </c>
    </row>
    <row r="18" customFormat="false" ht="20" hidden="false" customHeight="true" outlineLevel="0" collapsed="false">
      <c r="B18" s="167" t="s">
        <v>139</v>
      </c>
      <c r="C18" s="41"/>
      <c r="D18" s="219" t="n">
        <v>120</v>
      </c>
      <c r="E18" s="219" t="n">
        <v>950</v>
      </c>
      <c r="F18" s="81"/>
      <c r="G18" s="219" t="n">
        <v>120</v>
      </c>
      <c r="H18" s="219" t="n">
        <v>360</v>
      </c>
    </row>
    <row r="19" customFormat="false" ht="20" hidden="false" customHeight="true" outlineLevel="0" collapsed="false">
      <c r="B19" s="167" t="s">
        <v>140</v>
      </c>
      <c r="C19" s="41"/>
      <c r="D19" s="219" t="n">
        <v>95</v>
      </c>
      <c r="E19" s="219" t="n">
        <v>420</v>
      </c>
      <c r="F19" s="81"/>
      <c r="G19" s="219" t="n">
        <v>100</v>
      </c>
      <c r="H19" s="219" t="n">
        <v>355</v>
      </c>
    </row>
    <row r="20" customFormat="false" ht="20" hidden="false" customHeight="true" outlineLevel="0" collapsed="false">
      <c r="B20" s="167" t="s">
        <v>141</v>
      </c>
      <c r="C20" s="41"/>
      <c r="D20" s="219" t="n">
        <v>60</v>
      </c>
      <c r="E20" s="219" t="n">
        <v>420</v>
      </c>
      <c r="F20" s="81"/>
      <c r="G20" s="219" t="n">
        <v>75</v>
      </c>
      <c r="H20" s="219" t="n">
        <v>280</v>
      </c>
    </row>
  </sheetData>
  <mergeCells count="2">
    <mergeCell ref="D1:E1"/>
    <mergeCell ref="G1:H1"/>
  </mergeCells>
  <printOptions headings="false" gridLines="false" gridLinesSet="true" horizontalCentered="false" verticalCentered="false"/>
  <pageMargins left="1" right="1" top="1" bottom="1" header="0.511811023622047" footer="0.2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&amp;C&amp;12&amp;P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9"/>
  <sheetViews>
    <sheetView showFormulas="false" showGridLines="true" showRowColHeaders="true" showZeros="true" rightToLeft="false" tabSelected="false" showOutlineSymbols="true" defaultGridColor="true" view="normal" topLeftCell="A1" colorId="64" zoomScale="73" zoomScaleNormal="73" zoomScalePageLayoutView="100" workbookViewId="0">
      <selection pane="topLeft" activeCell="M12" activeCellId="0" sqref="M12"/>
    </sheetView>
  </sheetViews>
  <sheetFormatPr defaultColWidth="4.765625" defaultRowHeight="12.75" zeroHeight="false" outlineLevelRow="0" outlineLevelCol="0"/>
  <cols>
    <col collapsed="false" customWidth="false" hidden="false" outlineLevel="0" max="1" min="1" style="1" width="4.79"/>
    <col collapsed="false" customWidth="true" hidden="false" outlineLevel="0" max="2" min="2" style="1" width="12.52"/>
    <col collapsed="false" customWidth="true" hidden="false" outlineLevel="0" max="3" min="3" style="1" width="11.06"/>
    <col collapsed="false" customWidth="true" hidden="false" outlineLevel="0" max="4" min="4" style="1" width="8.56"/>
    <col collapsed="false" customWidth="true" hidden="false" outlineLevel="0" max="5" min="5" style="1" width="12.95"/>
    <col collapsed="false" customWidth="true" hidden="false" outlineLevel="0" max="7" min="7" style="1" width="12.23"/>
  </cols>
  <sheetData>
    <row r="1" customFormat="false" ht="38.8" hidden="false" customHeight="true" outlineLevel="0" collapsed="false">
      <c r="A1" s="220"/>
      <c r="B1" s="2"/>
      <c r="C1" s="2"/>
      <c r="D1" s="2"/>
      <c r="E1" s="2"/>
      <c r="F1" s="220"/>
      <c r="G1" s="220"/>
    </row>
    <row r="2" customFormat="false" ht="14" hidden="false" customHeight="true" outlineLevel="0" collapsed="false">
      <c r="A2" s="220"/>
      <c r="B2" s="2" t="s">
        <v>142</v>
      </c>
      <c r="C2" s="2"/>
      <c r="D2" s="2"/>
      <c r="E2" s="2"/>
      <c r="F2" s="220"/>
      <c r="G2" s="220"/>
    </row>
    <row r="3" customFormat="false" ht="7" hidden="false" customHeight="true" outlineLevel="0" collapsed="false">
      <c r="A3" s="220"/>
      <c r="B3" s="2"/>
      <c r="C3" s="2"/>
      <c r="D3" s="2"/>
      <c r="E3" s="2"/>
      <c r="F3" s="220"/>
      <c r="G3" s="220"/>
    </row>
    <row r="4" customFormat="false" ht="15" hidden="false" customHeight="false" outlineLevel="0" collapsed="false">
      <c r="A4" s="220"/>
      <c r="B4" s="221" t="s">
        <v>75</v>
      </c>
      <c r="C4" s="221" t="s">
        <v>76</v>
      </c>
      <c r="D4" s="221" t="s">
        <v>143</v>
      </c>
      <c r="E4" s="221" t="s">
        <v>144</v>
      </c>
      <c r="F4" s="220"/>
      <c r="G4" s="221" t="s">
        <v>145</v>
      </c>
    </row>
    <row r="5" customFormat="false" ht="8" hidden="false" customHeight="true" outlineLevel="0" collapsed="false">
      <c r="A5" s="220"/>
      <c r="B5" s="220"/>
      <c r="C5" s="220"/>
      <c r="D5" s="220"/>
      <c r="E5" s="220"/>
      <c r="F5" s="220"/>
      <c r="G5" s="220"/>
    </row>
    <row r="6" customFormat="false" ht="15" hidden="false" customHeight="false" outlineLevel="0" collapsed="false">
      <c r="A6" s="220"/>
      <c r="B6" s="222"/>
      <c r="C6" s="222"/>
      <c r="D6" s="223" t="n">
        <v>0</v>
      </c>
      <c r="E6" s="224"/>
      <c r="F6" s="225"/>
      <c r="G6" s="223"/>
    </row>
    <row r="7" customFormat="false" ht="15" hidden="false" customHeight="false" outlineLevel="0" collapsed="false">
      <c r="A7" s="220"/>
      <c r="B7" s="222"/>
      <c r="C7" s="222"/>
      <c r="D7" s="223" t="n">
        <v>0</v>
      </c>
      <c r="E7" s="224"/>
      <c r="F7" s="225"/>
      <c r="G7" s="223"/>
    </row>
    <row r="8" customFormat="false" ht="15" hidden="false" customHeight="false" outlineLevel="0" collapsed="false">
      <c r="A8" s="220"/>
      <c r="B8" s="222"/>
      <c r="C8" s="222"/>
      <c r="D8" s="223" t="n">
        <v>0</v>
      </c>
      <c r="E8" s="224"/>
      <c r="F8" s="225"/>
      <c r="G8" s="223"/>
    </row>
    <row r="9" customFormat="false" ht="15" hidden="false" customHeight="false" outlineLevel="0" collapsed="false">
      <c r="A9" s="220"/>
      <c r="B9" s="223"/>
      <c r="C9" s="223"/>
      <c r="D9" s="223" t="n">
        <f aca="false">C9-B9</f>
        <v>0</v>
      </c>
      <c r="E9" s="224"/>
      <c r="F9" s="225"/>
      <c r="G9" s="223"/>
    </row>
    <row r="10" customFormat="false" ht="15" hidden="false" customHeight="false" outlineLevel="0" collapsed="false">
      <c r="A10" s="220"/>
      <c r="B10" s="223"/>
      <c r="C10" s="223"/>
      <c r="D10" s="223" t="n">
        <f aca="false">C10-B10</f>
        <v>0</v>
      </c>
      <c r="E10" s="224"/>
      <c r="F10" s="225"/>
      <c r="G10" s="223"/>
    </row>
    <row r="11" customFormat="false" ht="15" hidden="false" customHeight="false" outlineLevel="0" collapsed="false">
      <c r="A11" s="220"/>
      <c r="B11" s="223"/>
      <c r="C11" s="223"/>
      <c r="D11" s="223" t="n">
        <f aca="false">C11-B11</f>
        <v>0</v>
      </c>
      <c r="E11" s="224"/>
      <c r="F11" s="225"/>
      <c r="G11" s="223"/>
    </row>
    <row r="12" customFormat="false" ht="15" hidden="false" customHeight="false" outlineLevel="0" collapsed="false">
      <c r="A12" s="220"/>
      <c r="B12" s="223"/>
      <c r="C12" s="223"/>
      <c r="D12" s="223" t="n">
        <f aca="false">C12-B12</f>
        <v>0</v>
      </c>
      <c r="E12" s="224"/>
      <c r="F12" s="225"/>
      <c r="G12" s="223"/>
    </row>
    <row r="13" customFormat="false" ht="15" hidden="false" customHeight="false" outlineLevel="0" collapsed="false">
      <c r="A13" s="220"/>
      <c r="B13" s="223"/>
      <c r="C13" s="223"/>
      <c r="D13" s="223" t="n">
        <f aca="false">C13-B13</f>
        <v>0</v>
      </c>
      <c r="E13" s="224"/>
      <c r="F13" s="225"/>
      <c r="G13" s="223"/>
    </row>
    <row r="14" customFormat="false" ht="15" hidden="false" customHeight="false" outlineLevel="0" collapsed="false">
      <c r="A14" s="220"/>
      <c r="B14" s="223"/>
      <c r="C14" s="223"/>
      <c r="D14" s="223" t="n">
        <f aca="false">C14-B14</f>
        <v>0</v>
      </c>
      <c r="E14" s="224"/>
      <c r="F14" s="225"/>
      <c r="G14" s="223"/>
    </row>
    <row r="15" customFormat="false" ht="15" hidden="false" customHeight="false" outlineLevel="0" collapsed="false">
      <c r="A15" s="220"/>
      <c r="B15" s="223"/>
      <c r="C15" s="223"/>
      <c r="D15" s="223" t="n">
        <f aca="false">C15-B15</f>
        <v>0</v>
      </c>
      <c r="E15" s="224"/>
      <c r="F15" s="225"/>
      <c r="G15" s="223"/>
    </row>
    <row r="16" customFormat="false" ht="6" hidden="false" customHeight="true" outlineLevel="0" collapsed="false">
      <c r="A16" s="220"/>
      <c r="B16" s="221"/>
      <c r="C16" s="221"/>
      <c r="D16" s="221"/>
      <c r="E16" s="221"/>
      <c r="F16" s="220"/>
      <c r="G16" s="220"/>
    </row>
    <row r="17" customFormat="false" ht="15" hidden="false" customHeight="false" outlineLevel="0" collapsed="false">
      <c r="A17" s="220"/>
      <c r="B17" s="221"/>
      <c r="C17" s="221" t="s">
        <v>146</v>
      </c>
      <c r="D17" s="221" t="n">
        <f aca="false">SUM(D6:D15)</f>
        <v>0</v>
      </c>
      <c r="E17" s="226" t="n">
        <f aca="false">SUM(E6:E15)</f>
        <v>0</v>
      </c>
      <c r="F17" s="220"/>
      <c r="G17" s="221" t="n">
        <f aca="false">SUM(G6:G15)</f>
        <v>0</v>
      </c>
    </row>
    <row r="18" customFormat="false" ht="6" hidden="false" customHeight="true" outlineLevel="0" collapsed="false">
      <c r="A18" s="220"/>
      <c r="B18" s="221"/>
      <c r="C18" s="221"/>
      <c r="D18" s="220"/>
      <c r="E18" s="220"/>
      <c r="F18" s="220"/>
      <c r="G18" s="220"/>
    </row>
    <row r="19" customFormat="false" ht="20" hidden="false" customHeight="true" outlineLevel="0" collapsed="false">
      <c r="A19" s="227"/>
      <c r="B19" s="228"/>
      <c r="C19" s="229" t="s">
        <v>147</v>
      </c>
      <c r="D19" s="230" t="n">
        <v>365</v>
      </c>
      <c r="E19" s="231" t="e">
        <f aca="false">E17/D17*365</f>
        <v>#DIV/0!</v>
      </c>
      <c r="F19" s="232"/>
      <c r="G19" s="233" t="e">
        <f aca="false">G17/D17*365</f>
        <v>#DIV/0!</v>
      </c>
    </row>
  </sheetData>
  <mergeCells count="1">
    <mergeCell ref="B2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409</TotalTime>
  <Application>LibreOffice/7.6.5.2$Windows_X86_64 LibreOffice_project/38d5f62f85355c192ef5f1dd47c5c0c0c6d6598b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2024-04-13T05:51:41Z</dcterms:created>
  <dc:creator/>
  <dc:description/>
  <dc:language>fr-FR</dc:language>
  <cp:lastModifiedBy/>
  <dcterms:modified xsi:type="dcterms:W3CDTF">2024-07-10T10:19:50Z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