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acture Electricité" sheetId="1" state="visible" r:id="rId3"/>
    <sheet name="Optimisation HC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<sst xmlns="http://schemas.openxmlformats.org/spreadsheetml/2006/main" count="53" uniqueCount="53">
  <si>
    <t xml:space="preserve">Saisie des factures d’électricité</t>
  </si>
  <si>
    <t xml:space="preserve">Saisie des consommations d’électricité</t>
  </si>
  <si>
    <t xml:space="preserve">Date début</t>
  </si>
  <si>
    <t xml:space="preserve">Date fin</t>
  </si>
  <si>
    <t xml:space="preserve">Nb. jours</t>
  </si>
  <si>
    <t xml:space="preserve">Index début HP</t>
  </si>
  <si>
    <t xml:space="preserve">Index finHP</t>
  </si>
  <si>
    <t xml:space="preserve">Nb. kWhHP</t>
  </si>
  <si>
    <t xml:space="preserve">Index débutHC</t>
  </si>
  <si>
    <t xml:space="preserve">Index finHC</t>
  </si>
  <si>
    <t xml:space="preserve">Nb. kWhHC</t>
  </si>
  <si>
    <t xml:space="preserve">€ TTC facture</t>
  </si>
  <si>
    <t xml:space="preserve">€ TTC/kWh</t>
  </si>
  <si>
    <t xml:space="preserve">1 - Première facture</t>
  </si>
  <si>
    <t xml:space="preserve">2 - Deuxième facture</t>
  </si>
  <si>
    <t xml:space="preserve">3 - Troisième facture</t>
  </si>
  <si>
    <t xml:space="preserve">4 - Quatrième facture</t>
  </si>
  <si>
    <t xml:space="preserve">5 - Cinquième facture</t>
  </si>
  <si>
    <t xml:space="preserve">6 - Sixième facture</t>
  </si>
  <si>
    <t xml:space="preserve">7 - Septième facture</t>
  </si>
  <si>
    <t xml:space="preserve">8 - Huitième facture</t>
  </si>
  <si>
    <t xml:space="preserve">9 - Neuvième facture</t>
  </si>
  <si>
    <t xml:space="preserve">10 - Dixième facture</t>
  </si>
  <si>
    <t xml:space="preserve">11 - Onzième facture</t>
  </si>
  <si>
    <t xml:space="preserve">12 - Douzième facture</t>
  </si>
  <si>
    <t xml:space="preserve">13 - Treizième facture</t>
  </si>
  <si>
    <t xml:space="preserve">14 - Quatorzième facture</t>
  </si>
  <si>
    <t xml:space="preserve">15 - Quinzième facture</t>
  </si>
  <si>
    <t xml:space="preserve">16 - Seizième facture</t>
  </si>
  <si>
    <t xml:space="preserve">….</t>
  </si>
  <si>
    <t xml:space="preserve">Total</t>
  </si>
  <si>
    <t xml:space="preserve">Moyenne annuelle</t>
  </si>
  <si>
    <t xml:space="preserve">Optimisation de l’option tarifaire Heures Creuses</t>
  </si>
  <si>
    <t xml:space="preserve">Etat initial</t>
  </si>
  <si>
    <t xml:space="preserve">SIMUL 1</t>
  </si>
  <si>
    <t xml:space="preserve">SIMUL 2</t>
  </si>
  <si>
    <t xml:space="preserve">SIMUL 3</t>
  </si>
  <si>
    <t xml:space="preserve">SIMUL 4</t>
  </si>
  <si>
    <t xml:space="preserve">SIMUL 5</t>
  </si>
  <si>
    <t xml:space="preserve">PRIX annuel : Abonnement Base</t>
  </si>
  <si>
    <t xml:space="preserve">PRIX annuel : Abonnement HC</t>
  </si>
  <si>
    <t xml:space="preserve">Consommation annuelle HP en kWh</t>
  </si>
  <si>
    <t xml:space="preserve">Consommation annuelle HC en kWh</t>
  </si>
  <si>
    <t xml:space="preserve">Consommation annuelle total en kWh</t>
  </si>
  <si>
    <t xml:space="preserve">Prix Base du kWh</t>
  </si>
  <si>
    <t xml:space="preserve">Prix HC jour du kWh</t>
  </si>
  <si>
    <t xml:space="preserve">Prix HC nuit du kWh</t>
  </si>
  <si>
    <t xml:space="preserve">Cout annuel facture Base en € HTT</t>
  </si>
  <si>
    <t xml:space="preserve">Cout annuel facture HC en € HTT</t>
  </si>
  <si>
    <t xml:space="preserve">Différence annuelle en € HTT</t>
  </si>
  <si>
    <t xml:space="preserve">Consommation annuelle</t>
  </si>
  <si>
    <t xml:space="preserve">Puissance souscrite</t>
  </si>
  <si>
    <t xml:space="preserve">TU%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</si>
</sst>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@"/>
    <numFmt numFmtId="166" formatCode="[$€-2]\ 0.00"/>
    <numFmt numFmtId="167" formatCode="dd/mm/yyyy"/>
    <numFmt numFmtId="168" formatCode="General"/>
    <numFmt numFmtId="169" formatCode="#,##0"/>
    <numFmt numFmtId="170" formatCode="#,###&quot; kWh&quot;"/>
    <numFmt numFmtId="171" formatCode="0"/>
    <numFmt numFmtId="172" formatCode="_ * ###0.00_)\ [$€-1]_ ;_ * \(###0.00&quot;) &quot;[$€-1]_ ;_ * \-??_)\ [$€-1]_ ;_ @_ "/>
    <numFmt numFmtId="173" formatCode="_ * ###0.00_)&quot; €&quot;_ ;_ * \(###0.00&quot;) €&quot;_ ;_ * \-??_)&quot; €&quot;_ ;_ @_ "/>
    <numFmt numFmtId="174" formatCode="[$€-2]\ #,##0.00"/>
    <numFmt numFmtId="175" formatCode="0.00\ %"/>
    <numFmt numFmtId="176" formatCode="[$€-2]\ 0.0000"/>
    <numFmt numFmtId="177" formatCode="_ * ###0.0000_)\ [$€-1]_ ;_ * \(###0.0000&quot;) &quot;[$€-1]_ ;_ * \-????_)\ [$€-1]_ ;_ @_ "/>
    <numFmt numFmtId="178" formatCode="#,###&quot; kVA&quot;"/>
  </numFmts>
  <fonts count="8">
    <font>
      <sz val="10"/>
      <color theme="1"/>
      <name val="Helvetica Neue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Helvetica Neue"/>
      <family val="0"/>
      <charset val="1"/>
    </font>
    <font>
      <b val="true"/>
      <sz val="10"/>
      <name val="Helvetica Neue"/>
      <family val="0"/>
      <charset val="1"/>
    </font>
    <font>
      <sz val="9"/>
      <color theme="1"/>
      <name val="Helvetica Neue"/>
      <family val="0"/>
      <charset val="1"/>
    </font>
    <font>
      <b val="true"/>
      <sz val="9"/>
      <name val="Helvetica Neu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5D5D5"/>
        <bgColor rgb="FFDBDBDB"/>
      </patternFill>
    </fill>
    <fill>
      <patternFill patternType="solid">
        <fgColor rgb="FFDBDBDB"/>
        <bgColor rgb="FFD5D5D5"/>
      </patternFill>
    </fill>
    <fill>
      <patternFill patternType="solid">
        <fgColor rgb="FFFFF056"/>
        <bgColor rgb="FFFFFF00"/>
      </patternFill>
    </fill>
    <fill>
      <patternFill patternType="solid">
        <fgColor rgb="FFBDC0BF"/>
        <bgColor rgb="FFD5D5D5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 diagonalUp="false" diagonalDown="false">
      <left style="thin">
        <color rgb="FFA5A5A5"/>
      </left>
      <right/>
      <top/>
      <bottom style="thin">
        <color rgb="FFA5A5A5"/>
      </bottom>
      <diagonal/>
    </border>
    <border diagonalUp="false" diagonalDown="false">
      <left/>
      <right/>
      <top/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 diagonalUp="false" diagonalDown="false"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 style="thin">
        <color rgb="FFA5A5A5"/>
      </top>
      <bottom style="thin">
        <color rgb="FFED220B"/>
      </bottom>
      <diagonal/>
    </border>
    <border diagonalUp="false" diagonalDown="false">
      <left style="thin">
        <color rgb="FFA5A5A5"/>
      </left>
      <right style="thin">
        <color rgb="FFED220B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ED220B"/>
      </left>
      <right style="thin">
        <color rgb="FFED220B"/>
      </right>
      <top style="thin">
        <color rgb="FFED220B"/>
      </top>
      <bottom style="thin">
        <color rgb="FFED220B"/>
      </bottom>
      <diagonal/>
    </border>
    <border diagonalUp="false" diagonalDown="false">
      <left style="thin">
        <color rgb="FFED220B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 diagonalUp="false" diagonalDown="false">
      <left style="thin">
        <color rgb="FFA5A5A5"/>
      </left>
      <right style="thin">
        <color rgb="FFA5A5A5"/>
      </right>
      <top/>
      <bottom/>
      <diagonal/>
    </border>
    <border diagonalUp="false" diagonalDown="false">
      <left/>
      <right/>
      <top style="thin">
        <color rgb="FFA5A5A5"/>
      </top>
      <bottom style="thin">
        <color rgb="FFA5A5A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4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4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0" borderId="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4" borderId="7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9" fontId="0" fillId="4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1" fontId="0" fillId="4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4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3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9" fontId="0" fillId="0" borderId="7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5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0" fillId="0" borderId="10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4" fontId="0" fillId="0" borderId="10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9" fontId="0" fillId="0" borderId="1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5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0" fillId="0" borderId="1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4" fontId="0" fillId="0" borderId="1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2" fontId="5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0" borderId="13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3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4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9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5" fillId="0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5" fillId="4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7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3" fontId="5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0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3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8" fontId="5" fillId="4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8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8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5" fontId="0" fillId="0" borderId="14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5" fontId="0" fillId="0" borderId="7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5" fontId="0" fillId="0" borderId="15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5" fontId="0" fillId="0" borderId="3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ED22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0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05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D21" activeCellId="0" sqref="D21"/>
    </sheetView>
  </sheetViews>
  <sheetFormatPr defaultColWidth="14.27734375" defaultRowHeight="20" zeroHeight="false" outlineLevelRow="0" outlineLevelCol="0"/>
  <cols>
    <col collapsed="false" customWidth="true" hidden="false" outlineLevel="0" max="1" min="1" style="0" width="28.69"/>
    <col collapsed="false" customWidth="true" hidden="false" outlineLevel="0" max="12" min="2" style="0" width="11.66"/>
  </cols>
  <sheetData>
    <row r="1" customFormat="false" ht="2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2.25" hidden="false" customHeight="true" outlineLevel="0" collapsed="false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customFormat="false" ht="8.5" hidden="false" customHeight="true" outlineLevel="0" collapsed="false">
      <c r="A3" s="6"/>
      <c r="B3" s="7"/>
      <c r="C3" s="8"/>
      <c r="D3" s="8"/>
      <c r="E3" s="8"/>
      <c r="F3" s="8"/>
      <c r="G3" s="8"/>
      <c r="H3" s="9"/>
      <c r="I3" s="9"/>
      <c r="J3" s="9"/>
      <c r="K3" s="9"/>
      <c r="L3" s="9"/>
    </row>
    <row r="4" customFormat="false" ht="20" hidden="false" customHeight="true" outlineLevel="0" collapsed="false">
      <c r="A4" s="10" t="s">
        <v>13</v>
      </c>
      <c r="B4" s="11" t="n">
        <v>44092</v>
      </c>
      <c r="C4" s="12" t="n">
        <v>44168</v>
      </c>
      <c r="D4" s="13" t="n">
        <f aca="false">IF(B4="","",IF(C4="","",C4-B4))</f>
        <v>76</v>
      </c>
      <c r="E4" s="14" t="n">
        <v>27000</v>
      </c>
      <c r="F4" s="14" t="n">
        <v>28070</v>
      </c>
      <c r="G4" s="15" t="n">
        <f aca="false">IF(F4="","",IF(F4="","",F4-E4))</f>
        <v>1070</v>
      </c>
      <c r="H4" s="16" t="n">
        <v>149644</v>
      </c>
      <c r="I4" s="17" t="n">
        <v>150330</v>
      </c>
      <c r="J4" s="15" t="n">
        <f aca="false">IF(I4="","",IF(I4="","",I4-H4))</f>
        <v>686</v>
      </c>
      <c r="K4" s="18" t="n">
        <v>314.11</v>
      </c>
      <c r="L4" s="19" t="n">
        <f aca="false">IF(G4="","",IF(J4="","",K4/(G4+J4)))</f>
        <v>0.178878132118451</v>
      </c>
    </row>
    <row r="5" customFormat="false" ht="20" hidden="false" customHeight="true" outlineLevel="0" collapsed="false">
      <c r="A5" s="10" t="s">
        <v>14</v>
      </c>
      <c r="B5" s="20" t="n">
        <f aca="false">C4</f>
        <v>44168</v>
      </c>
      <c r="C5" s="12" t="n">
        <v>44228</v>
      </c>
      <c r="D5" s="13" t="n">
        <f aca="false">IF(B5="","",IF(C5="","",C5-B5))</f>
        <v>60</v>
      </c>
      <c r="E5" s="21" t="n">
        <f aca="false">IF(F4="","",F4)</f>
        <v>28070</v>
      </c>
      <c r="F5" s="14" t="n">
        <v>29502</v>
      </c>
      <c r="G5" s="15" t="n">
        <f aca="false">IF(F5="","",IF(F5="","",F5-E5))</f>
        <v>1432</v>
      </c>
      <c r="H5" s="21" t="n">
        <f aca="false">IF(I4="","",I4)</f>
        <v>150330</v>
      </c>
      <c r="I5" s="22" t="n">
        <v>151248</v>
      </c>
      <c r="J5" s="15" t="n">
        <f aca="false">IF(I5="","",IF(I5="","",I5-H5))</f>
        <v>918</v>
      </c>
      <c r="K5" s="18" t="n">
        <v>409.57</v>
      </c>
      <c r="L5" s="19" t="n">
        <f aca="false">IF(G5="","",IF(J5="","",K5/(G5+J5)))</f>
        <v>0.174285106382979</v>
      </c>
    </row>
    <row r="6" customFormat="false" ht="20" hidden="false" customHeight="true" outlineLevel="0" collapsed="false">
      <c r="A6" s="10" t="s">
        <v>15</v>
      </c>
      <c r="B6" s="20" t="n">
        <f aca="false">C5</f>
        <v>44228</v>
      </c>
      <c r="C6" s="12" t="n">
        <v>44279</v>
      </c>
      <c r="D6" s="13" t="n">
        <f aca="false">IF(B6="","",IF(C6="","",C6-B6))</f>
        <v>51</v>
      </c>
      <c r="E6" s="21" t="n">
        <f aca="false">IF(F5="","",F5)</f>
        <v>29502</v>
      </c>
      <c r="F6" s="14" t="n">
        <v>32304</v>
      </c>
      <c r="G6" s="15" t="n">
        <f aca="false">IF(F6="","",IF(F6="","",F6-E6))</f>
        <v>2802</v>
      </c>
      <c r="H6" s="21" t="n">
        <f aca="false">IF(I5="","",I5)</f>
        <v>151248</v>
      </c>
      <c r="I6" s="22" t="n">
        <v>153025</v>
      </c>
      <c r="J6" s="15" t="n">
        <f aca="false">IF(I6="","",IF(I6="","",I6-H6))</f>
        <v>1777</v>
      </c>
      <c r="K6" s="18" t="n">
        <v>793.24</v>
      </c>
      <c r="L6" s="19" t="n">
        <f aca="false">IF(G6="","",IF(J6="","",K6/(G6+J6)))</f>
        <v>0.173234330639878</v>
      </c>
    </row>
    <row r="7" customFormat="false" ht="20" hidden="false" customHeight="true" outlineLevel="0" collapsed="false">
      <c r="A7" s="10" t="s">
        <v>16</v>
      </c>
      <c r="B7" s="20" t="n">
        <f aca="false">C6</f>
        <v>44279</v>
      </c>
      <c r="C7" s="12" t="n">
        <v>44343</v>
      </c>
      <c r="D7" s="13" t="n">
        <f aca="false">IF(B7="","",IF(C7="","",C7-B7))</f>
        <v>64</v>
      </c>
      <c r="E7" s="21" t="n">
        <f aca="false">IF(F6="","",F6)</f>
        <v>32304</v>
      </c>
      <c r="F7" s="14" t="n">
        <v>33945</v>
      </c>
      <c r="G7" s="15" t="n">
        <f aca="false">IF(F7="","",IF(F7="","",F7-E7))</f>
        <v>1641</v>
      </c>
      <c r="H7" s="21" t="n">
        <f aca="false">IF(I6="","",I6)</f>
        <v>153025</v>
      </c>
      <c r="I7" s="22" t="n">
        <v>154073</v>
      </c>
      <c r="J7" s="15" t="n">
        <f aca="false">IF(I7="","",IF(I7="","",I7-H7))</f>
        <v>1048</v>
      </c>
      <c r="K7" s="18" t="n">
        <v>497.15</v>
      </c>
      <c r="L7" s="19" t="n">
        <f aca="false">IF(G7="","",IF(J7="","",K7/(G7+J7)))</f>
        <v>0.184882856080327</v>
      </c>
    </row>
    <row r="8" customFormat="false" ht="20" hidden="false" customHeight="true" outlineLevel="0" collapsed="false">
      <c r="A8" s="10" t="s">
        <v>17</v>
      </c>
      <c r="B8" s="20" t="n">
        <f aca="false">C7</f>
        <v>44343</v>
      </c>
      <c r="C8" s="12" t="n">
        <v>44404</v>
      </c>
      <c r="D8" s="13" t="n">
        <f aca="false">IF(B8="","",IF(C8="","",C8-B8))</f>
        <v>61</v>
      </c>
      <c r="E8" s="21" t="n">
        <f aca="false">IF(F7="","",F7)</f>
        <v>33945</v>
      </c>
      <c r="F8" s="14" t="n">
        <v>35037</v>
      </c>
      <c r="G8" s="15" t="n">
        <f aca="false">IF(F8="","",IF(F8="","",F8-E8))</f>
        <v>1092</v>
      </c>
      <c r="H8" s="21" t="n">
        <f aca="false">IF(I7="","",I7)</f>
        <v>154073</v>
      </c>
      <c r="I8" s="22" t="n">
        <v>154770</v>
      </c>
      <c r="J8" s="15" t="n">
        <f aca="false">IF(I8="","",IF(I8="","",I8-H8))</f>
        <v>697</v>
      </c>
      <c r="K8" s="18" t="n">
        <v>329.92</v>
      </c>
      <c r="L8" s="19" t="n">
        <f aca="false">IF(G8="","",IF(J8="","",K8/(G8+J8)))</f>
        <v>0.184415874790386</v>
      </c>
    </row>
    <row r="9" customFormat="false" ht="20" hidden="false" customHeight="true" outlineLevel="0" collapsed="false">
      <c r="A9" s="10" t="s">
        <v>18</v>
      </c>
      <c r="B9" s="20" t="n">
        <f aca="false">C8</f>
        <v>44404</v>
      </c>
      <c r="C9" s="12" t="n">
        <v>44527</v>
      </c>
      <c r="D9" s="13" t="n">
        <f aca="false">IF(B9="","",IF(C9="","",C9-B9))</f>
        <v>123</v>
      </c>
      <c r="E9" s="21" t="n">
        <f aca="false">IF(F8="","",F8)</f>
        <v>35037</v>
      </c>
      <c r="F9" s="14" t="n">
        <v>36821</v>
      </c>
      <c r="G9" s="15" t="n">
        <f aca="false">IF(F9="","",IF(F9="","",F9-E9))</f>
        <v>1784</v>
      </c>
      <c r="H9" s="21" t="n">
        <f aca="false">IF(I8="","",I8)</f>
        <v>154770</v>
      </c>
      <c r="I9" s="22" t="n">
        <v>155910</v>
      </c>
      <c r="J9" s="15" t="n">
        <f aca="false">IF(I9="","",IF(I9="","",I9-H9))</f>
        <v>1140</v>
      </c>
      <c r="K9" s="18" t="n">
        <f aca="false">53.96+481.73</f>
        <v>535.69</v>
      </c>
      <c r="L9" s="19" t="n">
        <f aca="false">IF(G9="","",IF(J9="","",K9/(G9+J9)))</f>
        <v>0.183204514363885</v>
      </c>
    </row>
    <row r="10" customFormat="false" ht="20" hidden="false" customHeight="true" outlineLevel="0" collapsed="false">
      <c r="A10" s="10" t="s">
        <v>19</v>
      </c>
      <c r="B10" s="20" t="n">
        <f aca="false">C9</f>
        <v>44527</v>
      </c>
      <c r="C10" s="12" t="n">
        <v>44588</v>
      </c>
      <c r="D10" s="13" t="n">
        <f aca="false">IF(B10="","",IF(C10="","",C10-B10))</f>
        <v>61</v>
      </c>
      <c r="E10" s="21" t="n">
        <f aca="false">IF(F9="","",F9)</f>
        <v>36821</v>
      </c>
      <c r="F10" s="14" t="n">
        <v>38474</v>
      </c>
      <c r="G10" s="15" t="n">
        <f aca="false">IF(F10="","",IF(F10="","",F10-E10))</f>
        <v>1653</v>
      </c>
      <c r="H10" s="21" t="n">
        <f aca="false">IF(I9="","",I9)</f>
        <v>155910</v>
      </c>
      <c r="I10" s="22" t="n">
        <v>156965</v>
      </c>
      <c r="J10" s="15" t="n">
        <f aca="false">IF(I10="","",IF(I10="","",I10-H10))</f>
        <v>1055</v>
      </c>
      <c r="K10" s="18" t="n">
        <v>507.93</v>
      </c>
      <c r="L10" s="19" t="n">
        <f aca="false">IF(G10="","",IF(J10="","",K10/(G10+J10)))</f>
        <v>0.18756646971935</v>
      </c>
    </row>
    <row r="11" customFormat="false" ht="20" hidden="false" customHeight="true" outlineLevel="0" collapsed="false">
      <c r="A11" s="10" t="s">
        <v>20</v>
      </c>
      <c r="B11" s="20" t="n">
        <f aca="false">C10</f>
        <v>44588</v>
      </c>
      <c r="C11" s="12" t="n">
        <v>44708</v>
      </c>
      <c r="D11" s="13" t="n">
        <f aca="false">IF(B11="","",IF(C11="","",C11-B11))</f>
        <v>120</v>
      </c>
      <c r="E11" s="21" t="n">
        <f aca="false">IF(F10="","",F10)</f>
        <v>38474</v>
      </c>
      <c r="F11" s="14" t="n">
        <v>41893</v>
      </c>
      <c r="G11" s="15" t="n">
        <f aca="false">IF(F11="","",IF(F11="","",F11-E11))</f>
        <v>3419</v>
      </c>
      <c r="H11" s="21" t="n">
        <f aca="false">IF(I10="","",I10)</f>
        <v>156965</v>
      </c>
      <c r="I11" s="22" t="n">
        <v>159149</v>
      </c>
      <c r="J11" s="15" t="n">
        <f aca="false">IF(I11="","",IF(I11="","",I11-H11))</f>
        <v>2184</v>
      </c>
      <c r="K11" s="18" t="n">
        <f aca="false">-193.22+771.92</f>
        <v>578.7</v>
      </c>
      <c r="L11" s="19" t="n">
        <f aca="false">IF(G11="","",IF(J11="","",K11/(G11+J11)))</f>
        <v>0.103283955024094</v>
      </c>
    </row>
    <row r="12" customFormat="false" ht="20" hidden="false" customHeight="true" outlineLevel="0" collapsed="false">
      <c r="A12" s="10" t="s">
        <v>21</v>
      </c>
      <c r="B12" s="20" t="n">
        <f aca="false">C11</f>
        <v>44708</v>
      </c>
      <c r="C12" s="12" t="n">
        <v>44769</v>
      </c>
      <c r="D12" s="13" t="n">
        <f aca="false">IF(B12="","",IF(C12="","",C12-B12))</f>
        <v>61</v>
      </c>
      <c r="E12" s="21" t="n">
        <f aca="false">IF(F11="","",F11)</f>
        <v>41893</v>
      </c>
      <c r="F12" s="14" t="n">
        <v>334</v>
      </c>
      <c r="G12" s="15" t="n">
        <v>1254</v>
      </c>
      <c r="H12" s="21" t="n">
        <f aca="false">IF(I11="","",I11)</f>
        <v>159149</v>
      </c>
      <c r="I12" s="22" t="n">
        <v>220</v>
      </c>
      <c r="J12" s="15" t="n">
        <v>604</v>
      </c>
      <c r="K12" s="18" t="n">
        <v>370.64</v>
      </c>
      <c r="L12" s="19" t="n">
        <f aca="false">IF(G12="","",IF(J12="","",K12/(G12+J12)))</f>
        <v>0.199483315392896</v>
      </c>
    </row>
    <row r="13" customFormat="false" ht="20" hidden="false" customHeight="true" outlineLevel="0" collapsed="false">
      <c r="A13" s="10" t="s">
        <v>22</v>
      </c>
      <c r="B13" s="20" t="n">
        <f aca="false">C12</f>
        <v>44769</v>
      </c>
      <c r="C13" s="12" t="n">
        <v>44831</v>
      </c>
      <c r="D13" s="13" t="n">
        <f aca="false">IF(B13="","",IF(C13="","",C13-B13))</f>
        <v>62</v>
      </c>
      <c r="E13" s="21" t="n">
        <f aca="false">IF(F12="","",F12)</f>
        <v>334</v>
      </c>
      <c r="F13" s="14" t="n">
        <v>1043</v>
      </c>
      <c r="G13" s="15" t="n">
        <f aca="false">IF(F13="","",IF(F13="","",F13-E13))</f>
        <v>709</v>
      </c>
      <c r="H13" s="21" t="n">
        <f aca="false">IF(I12="","",I12)</f>
        <v>220</v>
      </c>
      <c r="I13" s="22" t="n">
        <v>701</v>
      </c>
      <c r="J13" s="15" t="n">
        <f aca="false">IF(I13="","",IF(I13="","",I13-H13))</f>
        <v>481</v>
      </c>
      <c r="K13" s="18" t="n">
        <v>281.31</v>
      </c>
      <c r="L13" s="19" t="n">
        <f aca="false">IF(G13="","",IF(J13="","",K13/(G13+J13)))</f>
        <v>0.236394957983193</v>
      </c>
    </row>
    <row r="14" customFormat="false" ht="20" hidden="false" customHeight="true" outlineLevel="0" collapsed="false">
      <c r="A14" s="10" t="s">
        <v>23</v>
      </c>
      <c r="B14" s="20" t="n">
        <f aca="false">C13</f>
        <v>44831</v>
      </c>
      <c r="C14" s="12" t="n">
        <v>44892</v>
      </c>
      <c r="D14" s="13" t="n">
        <f aca="false">IF(B14="","",IF(C14="","",C14-B14))</f>
        <v>61</v>
      </c>
      <c r="E14" s="21" t="n">
        <f aca="false">IF(F13="","",F13)</f>
        <v>1043</v>
      </c>
      <c r="F14" s="14" t="n">
        <v>2071</v>
      </c>
      <c r="G14" s="15" t="n">
        <f aca="false">IF(F14="","",IF(F14="","",F14-E14))</f>
        <v>1028</v>
      </c>
      <c r="H14" s="21" t="n">
        <f aca="false">IF(I13="","",I13)</f>
        <v>701</v>
      </c>
      <c r="I14" s="22" t="n">
        <v>1346</v>
      </c>
      <c r="J14" s="15" t="n">
        <f aca="false">IF(I14="","",IF(I14="","",I14-H14))</f>
        <v>645</v>
      </c>
      <c r="K14" s="18" t="n">
        <v>322.86</v>
      </c>
      <c r="L14" s="19" t="n">
        <f aca="false">IF(G14="","",IF(J14="","",K14/(G14+J14)))</f>
        <v>0.192982665869695</v>
      </c>
    </row>
    <row r="15" customFormat="false" ht="20" hidden="false" customHeight="true" outlineLevel="0" collapsed="false">
      <c r="A15" s="10" t="s">
        <v>24</v>
      </c>
      <c r="B15" s="20" t="n">
        <f aca="false">C14</f>
        <v>44892</v>
      </c>
      <c r="C15" s="12" t="n">
        <v>44953</v>
      </c>
      <c r="D15" s="13" t="n">
        <f aca="false">IF(B15="","",IF(C15="","",C15-B15))</f>
        <v>61</v>
      </c>
      <c r="E15" s="21" t="n">
        <f aca="false">IF(F14="","",F14)</f>
        <v>2071</v>
      </c>
      <c r="F15" s="14" t="n">
        <v>5204</v>
      </c>
      <c r="G15" s="15" t="n">
        <f aca="false">IF(F15="","",IF(F15="","",F15-E15))</f>
        <v>3133</v>
      </c>
      <c r="H15" s="21" t="n">
        <f aca="false">IF(I14="","",I14)</f>
        <v>1346</v>
      </c>
      <c r="I15" s="22" t="n">
        <v>3014</v>
      </c>
      <c r="J15" s="15" t="n">
        <f aca="false">IF(I15="","",IF(I15="","",I15-H15))</f>
        <v>1668</v>
      </c>
      <c r="K15" s="18" t="n">
        <v>863.97</v>
      </c>
      <c r="L15" s="19" t="n">
        <f aca="false">IF(G15="","",IF(J15="","",K15/(G15+J15)))</f>
        <v>0.179956259112685</v>
      </c>
    </row>
    <row r="16" customFormat="false" ht="20" hidden="false" customHeight="true" outlineLevel="0" collapsed="false">
      <c r="A16" s="10" t="s">
        <v>25</v>
      </c>
      <c r="B16" s="20" t="n">
        <f aca="false">C15</f>
        <v>44953</v>
      </c>
      <c r="C16" s="12" t="n">
        <v>45011</v>
      </c>
      <c r="D16" s="13" t="n">
        <f aca="false">IF(B16="","",IF(C16="","",C16-B16))</f>
        <v>58</v>
      </c>
      <c r="E16" s="21" t="n">
        <f aca="false">IF(F15="","",F15)</f>
        <v>5204</v>
      </c>
      <c r="F16" s="14" t="n">
        <v>7710</v>
      </c>
      <c r="G16" s="15" t="n">
        <f aca="false">IF(F16="","",IF(F16="","",F16-E16))</f>
        <v>2506</v>
      </c>
      <c r="H16" s="21" t="n">
        <f aca="false">IF(I15="","",I15)</f>
        <v>3014</v>
      </c>
      <c r="I16" s="22" t="n">
        <v>4578</v>
      </c>
      <c r="J16" s="15" t="n">
        <f aca="false">IF(I16="","",IF(I16="","",I16-H16))</f>
        <v>1564</v>
      </c>
      <c r="K16" s="18" t="n">
        <v>838.03</v>
      </c>
      <c r="L16" s="19" t="n">
        <f aca="false">IF(G16="","",IF(J16="","",K16/(G16+J16)))</f>
        <v>0.205904176904177</v>
      </c>
    </row>
    <row r="17" customFormat="false" ht="20" hidden="false" customHeight="true" outlineLevel="0" collapsed="false">
      <c r="A17" s="10" t="s">
        <v>26</v>
      </c>
      <c r="B17" s="20" t="n">
        <f aca="false">C16</f>
        <v>45011</v>
      </c>
      <c r="C17" s="12" t="n">
        <v>45072</v>
      </c>
      <c r="D17" s="13" t="n">
        <f aca="false">IF(B17="","",IF(C17="","",C17-B17))</f>
        <v>61</v>
      </c>
      <c r="E17" s="21" t="n">
        <f aca="false">IF(F16="","",F16)</f>
        <v>7710</v>
      </c>
      <c r="F17" s="14" t="n">
        <v>8392</v>
      </c>
      <c r="G17" s="15" t="n">
        <f aca="false">IF(F17="","",IF(F17="","",F17-E17))</f>
        <v>682</v>
      </c>
      <c r="H17" s="21" t="n">
        <f aca="false">IF(I16="","",I16)</f>
        <v>4578</v>
      </c>
      <c r="I17" s="22" t="n">
        <v>5097</v>
      </c>
      <c r="J17" s="15" t="n">
        <f aca="false">IF(I17="","",IF(I17="","",I17-H17))</f>
        <v>519</v>
      </c>
      <c r="K17" s="18" t="n">
        <v>275.46</v>
      </c>
      <c r="L17" s="19" t="n">
        <f aca="false">IF(G17="","",IF(J17="","",K17/(G17+J17)))</f>
        <v>0.229358867610325</v>
      </c>
    </row>
    <row r="18" customFormat="false" ht="20" hidden="false" customHeight="true" outlineLevel="0" collapsed="false">
      <c r="A18" s="10" t="s">
        <v>27</v>
      </c>
      <c r="B18" s="20" t="n">
        <f aca="false">C17</f>
        <v>45072</v>
      </c>
      <c r="C18" s="12" t="n">
        <v>45134</v>
      </c>
      <c r="D18" s="13" t="n">
        <f aca="false">IF(B18="","",IF(C18="","",C18-B18))</f>
        <v>62</v>
      </c>
      <c r="E18" s="21" t="n">
        <f aca="false">IF(F17="","",F17)</f>
        <v>8392</v>
      </c>
      <c r="F18" s="14" t="n">
        <v>8995</v>
      </c>
      <c r="G18" s="15" t="n">
        <f aca="false">IF(F18="","",IF(F18="","",F18-E18))</f>
        <v>603</v>
      </c>
      <c r="H18" s="21" t="n">
        <f aca="false">IF(I17="","",I17)</f>
        <v>5097</v>
      </c>
      <c r="I18" s="22" t="n">
        <v>5504</v>
      </c>
      <c r="J18" s="15" t="n">
        <f aca="false">IF(I18="","",IF(I18="","",I18-H18))</f>
        <v>407</v>
      </c>
      <c r="K18" s="18" t="n">
        <v>239.13</v>
      </c>
      <c r="L18" s="19" t="n">
        <f aca="false">IF(G18="","",IF(J18="","",K18/(G18+J18)))</f>
        <v>0.236762376237624</v>
      </c>
    </row>
    <row r="19" customFormat="false" ht="20" hidden="false" customHeight="true" outlineLevel="0" collapsed="false">
      <c r="A19" s="10" t="s">
        <v>28</v>
      </c>
      <c r="B19" s="20" t="n">
        <f aca="false">C18</f>
        <v>45134</v>
      </c>
      <c r="C19" s="12" t="n">
        <v>45196</v>
      </c>
      <c r="D19" s="13" t="n">
        <f aca="false">IF(B19="","",IF(C19="","",C19-B19))</f>
        <v>62</v>
      </c>
      <c r="E19" s="21" t="n">
        <f aca="false">IF(F18="","",F18)</f>
        <v>8995</v>
      </c>
      <c r="F19" s="14" t="n">
        <v>9644</v>
      </c>
      <c r="G19" s="15" t="n">
        <f aca="false">IF(F19="","",IF(F19="","",F19-E19))</f>
        <v>649</v>
      </c>
      <c r="H19" s="21" t="n">
        <f aca="false">IF(I18="","",I18)</f>
        <v>5504</v>
      </c>
      <c r="I19" s="22" t="n">
        <v>5950</v>
      </c>
      <c r="J19" s="15" t="n">
        <f aca="false">IF(I19="","",IF(I19="","",I19-H19))</f>
        <v>446</v>
      </c>
      <c r="K19" s="18" t="n">
        <v>280.03</v>
      </c>
      <c r="L19" s="19" t="n">
        <f aca="false">IF(G19="","",IF(J19="","",K19/(G19+J19)))</f>
        <v>0.255735159817352</v>
      </c>
    </row>
    <row r="20" customFormat="false" ht="17.15" hidden="false" customHeight="true" outlineLevel="0" collapsed="false">
      <c r="A20" s="23" t="s">
        <v>29</v>
      </c>
      <c r="B20" s="24"/>
      <c r="C20" s="9"/>
      <c r="D20" s="13"/>
      <c r="E20" s="25"/>
      <c r="F20" s="25"/>
      <c r="G20" s="9"/>
      <c r="H20" s="9"/>
      <c r="I20" s="9"/>
      <c r="J20" s="9"/>
      <c r="K20" s="26"/>
      <c r="L20" s="9"/>
    </row>
    <row r="21" customFormat="false" ht="20" hidden="false" customHeight="true" outlineLevel="0" collapsed="false">
      <c r="A21" s="27" t="s">
        <v>30</v>
      </c>
      <c r="B21" s="28"/>
      <c r="C21" s="29"/>
      <c r="D21" s="13" t="n">
        <v>1104</v>
      </c>
      <c r="E21" s="25"/>
      <c r="F21" s="21"/>
      <c r="G21" s="15" t="n">
        <f aca="false">SUM(G4:G19)</f>
        <v>25457</v>
      </c>
      <c r="H21" s="26"/>
      <c r="I21" s="26"/>
      <c r="J21" s="15" t="n">
        <f aca="false">SUM(J4:J19)</f>
        <v>15839</v>
      </c>
      <c r="K21" s="30" t="n">
        <f aca="false">SUM(K4:K19)</f>
        <v>7437.74</v>
      </c>
      <c r="L21" s="30" t="n">
        <f aca="false">K21/(G21+J21)</f>
        <v>0.180108000774893</v>
      </c>
    </row>
    <row r="22" customFormat="false" ht="8.25" hidden="false" customHeight="true" outlineLevel="0" collapsed="false">
      <c r="A22" s="31"/>
      <c r="B22" s="28"/>
      <c r="C22" s="29"/>
      <c r="D22" s="13"/>
      <c r="E22" s="25"/>
      <c r="F22" s="21"/>
      <c r="G22" s="32"/>
      <c r="H22" s="26"/>
      <c r="I22" s="26"/>
      <c r="J22" s="32"/>
      <c r="K22" s="33"/>
      <c r="L22" s="26"/>
    </row>
    <row r="23" customFormat="false" ht="20.75" hidden="false" customHeight="true" outlineLevel="0" collapsed="false">
      <c r="A23" s="27" t="s">
        <v>31</v>
      </c>
      <c r="B23" s="28"/>
      <c r="C23" s="29"/>
      <c r="D23" s="13"/>
      <c r="E23" s="25"/>
      <c r="F23" s="34"/>
      <c r="G23" s="35" t="n">
        <f aca="false">G21/D21*365</f>
        <v>8416.49003623188</v>
      </c>
      <c r="H23" s="36"/>
      <c r="I23" s="37"/>
      <c r="J23" s="35" t="n">
        <f aca="false">J21/D21*365</f>
        <v>5236.6259057971</v>
      </c>
      <c r="K23" s="38" t="n">
        <f aca="false">K21/D21*365</f>
        <v>2459.03541666667</v>
      </c>
      <c r="L23" s="39" t="n">
        <f aca="false">K23/(J23+G23)</f>
        <v>0.180108000774893</v>
      </c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1:L1"/>
  </mergeCells>
  <printOptions headings="false" gridLines="false" gridLinesSet="true" horizontalCentered="false" verticalCentered="false"/>
  <pageMargins left="1" right="1" top="1" bottom="1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I13" activeCellId="0" sqref="I13"/>
    </sheetView>
  </sheetViews>
  <sheetFormatPr defaultColWidth="14.27734375" defaultRowHeight="20" zeroHeight="false" outlineLevelRow="0" outlineLevelCol="0"/>
  <cols>
    <col collapsed="false" customWidth="true" hidden="false" outlineLevel="0" max="1" min="1" style="40" width="32.21"/>
    <col collapsed="false" customWidth="true" hidden="false" outlineLevel="0" max="2" min="2" style="0" width="11.66"/>
    <col collapsed="false" customWidth="true" hidden="false" outlineLevel="0" max="3" min="3" style="0" width="1.17"/>
    <col collapsed="false" customWidth="true" hidden="false" outlineLevel="0" max="8" min="4" style="0" width="11.66"/>
  </cols>
  <sheetData>
    <row r="1" customFormat="false" ht="28.75" hidden="false" customHeight="true" outlineLevel="0" collapsed="false">
      <c r="A1" s="41" t="s">
        <v>32</v>
      </c>
      <c r="B1" s="41"/>
      <c r="C1" s="41"/>
      <c r="D1" s="41"/>
      <c r="E1" s="41"/>
      <c r="F1" s="41"/>
      <c r="G1" s="41"/>
      <c r="H1" s="41"/>
    </row>
    <row r="2" customFormat="false" ht="20.25" hidden="false" customHeight="true" outlineLevel="0" collapsed="false">
      <c r="A2" s="42"/>
      <c r="B2" s="43" t="s">
        <v>33</v>
      </c>
      <c r="C2" s="44"/>
      <c r="D2" s="45" t="s">
        <v>34</v>
      </c>
      <c r="E2" s="45" t="s">
        <v>35</v>
      </c>
      <c r="F2" s="45" t="s">
        <v>36</v>
      </c>
      <c r="G2" s="45" t="s">
        <v>37</v>
      </c>
      <c r="H2" s="45" t="s">
        <v>38</v>
      </c>
    </row>
    <row r="3" customFormat="false" ht="8.5" hidden="false" customHeight="true" outlineLevel="0" collapsed="false">
      <c r="A3" s="46"/>
      <c r="B3" s="7"/>
      <c r="C3" s="47"/>
      <c r="D3" s="8"/>
      <c r="E3" s="8"/>
      <c r="F3" s="8"/>
      <c r="G3" s="8"/>
      <c r="H3" s="8"/>
    </row>
    <row r="4" customFormat="false" ht="20" hidden="false" customHeight="true" outlineLevel="0" collapsed="false">
      <c r="A4" s="48" t="s">
        <v>39</v>
      </c>
      <c r="B4" s="49" t="n">
        <f aca="false">IF(B20=6,D4,IF(B20=9,E4,IF(B20=12,F4,IF(B20=15,G4,IF(B20=18,H4,"")))))</f>
        <v>152.28</v>
      </c>
      <c r="C4" s="50"/>
      <c r="D4" s="30" t="n">
        <v>121.92</v>
      </c>
      <c r="E4" s="30" t="n">
        <v>152.28</v>
      </c>
      <c r="F4" s="30" t="n">
        <v>183.36</v>
      </c>
      <c r="G4" s="30" t="n">
        <v>211.92</v>
      </c>
      <c r="H4" s="30" t="n">
        <v>240.12</v>
      </c>
    </row>
    <row r="5" customFormat="false" ht="20" hidden="false" customHeight="true" outlineLevel="0" collapsed="false">
      <c r="A5" s="48" t="s">
        <v>40</v>
      </c>
      <c r="B5" s="49" t="n">
        <f aca="false">IF(B20=6,D5,IF(B20=9,E5,IF(B20=12,F5,IF(B20=15,G5,IF(B20=18,H5,"")))))</f>
        <v>159.6</v>
      </c>
      <c r="C5" s="50"/>
      <c r="D5" s="30" t="n">
        <v>126.6</v>
      </c>
      <c r="E5" s="30" t="n">
        <v>159.6</v>
      </c>
      <c r="F5" s="30" t="n">
        <v>191.64</v>
      </c>
      <c r="G5" s="30" t="n">
        <v>221.88</v>
      </c>
      <c r="H5" s="30" t="n">
        <v>251.76</v>
      </c>
    </row>
    <row r="6" customFormat="false" ht="8.25" hidden="false" customHeight="true" outlineLevel="0" collapsed="false">
      <c r="A6" s="51"/>
      <c r="B6" s="52"/>
      <c r="C6" s="53"/>
      <c r="D6" s="52"/>
      <c r="E6" s="52"/>
      <c r="F6" s="52"/>
      <c r="G6" s="52"/>
      <c r="H6" s="52"/>
    </row>
    <row r="7" customFormat="false" ht="20" hidden="false" customHeight="true" outlineLevel="0" collapsed="false">
      <c r="A7" s="48" t="s">
        <v>41</v>
      </c>
      <c r="B7" s="54" t="n">
        <f aca="false">'Facture Electricité'!G23</f>
        <v>8416.49003623188</v>
      </c>
      <c r="C7" s="55"/>
      <c r="D7" s="15" t="n">
        <f aca="false">D9-D8</f>
        <v>8416.11594202898</v>
      </c>
      <c r="E7" s="15" t="n">
        <f aca="false">E9-E8</f>
        <v>8416.11594202898</v>
      </c>
      <c r="F7" s="15" t="n">
        <f aca="false">F9-F8</f>
        <v>8416.11594202898</v>
      </c>
      <c r="G7" s="15" t="n">
        <f aca="false">G9-G8</f>
        <v>8416.11594202898</v>
      </c>
      <c r="H7" s="15" t="n">
        <f aca="false">H9-H8</f>
        <v>8416.11594202898</v>
      </c>
    </row>
    <row r="8" customFormat="false" ht="20" hidden="false" customHeight="true" outlineLevel="0" collapsed="false">
      <c r="A8" s="48" t="s">
        <v>42</v>
      </c>
      <c r="B8" s="56" t="n">
        <f aca="false">'Facture Electricité'!J23</f>
        <v>5236.6259057971</v>
      </c>
      <c r="C8" s="57"/>
      <c r="D8" s="58" t="n">
        <v>5237</v>
      </c>
      <c r="E8" s="15" t="n">
        <f aca="false">$D$8</f>
        <v>5237</v>
      </c>
      <c r="F8" s="15" t="n">
        <f aca="false">$D$8</f>
        <v>5237</v>
      </c>
      <c r="G8" s="15" t="n">
        <f aca="false">$D$8</f>
        <v>5237</v>
      </c>
      <c r="H8" s="15" t="n">
        <f aca="false">$D$8</f>
        <v>5237</v>
      </c>
    </row>
    <row r="9" customFormat="false" ht="20" hidden="false" customHeight="true" outlineLevel="0" collapsed="false">
      <c r="A9" s="48" t="s">
        <v>43</v>
      </c>
      <c r="B9" s="54" t="n">
        <f aca="false">B7+B8</f>
        <v>13653.115942029</v>
      </c>
      <c r="C9" s="55"/>
      <c r="D9" s="15" t="n">
        <f aca="false">$B$9</f>
        <v>13653.115942029</v>
      </c>
      <c r="E9" s="15" t="n">
        <f aca="false">$B$9</f>
        <v>13653.115942029</v>
      </c>
      <c r="F9" s="15" t="n">
        <f aca="false">$B$9</f>
        <v>13653.115942029</v>
      </c>
      <c r="G9" s="15" t="n">
        <f aca="false">$B$9</f>
        <v>13653.115942029</v>
      </c>
      <c r="H9" s="15" t="n">
        <f aca="false">$B$9</f>
        <v>13653.115942029</v>
      </c>
    </row>
    <row r="10" customFormat="false" ht="8.25" hidden="false" customHeight="true" outlineLevel="0" collapsed="false">
      <c r="A10" s="51"/>
      <c r="B10" s="52"/>
      <c r="C10" s="53"/>
      <c r="D10" s="52"/>
      <c r="E10" s="52"/>
      <c r="F10" s="52"/>
      <c r="G10" s="52"/>
      <c r="H10" s="52"/>
    </row>
    <row r="11" customFormat="false" ht="20" hidden="false" customHeight="true" outlineLevel="0" collapsed="false">
      <c r="A11" s="48" t="s">
        <v>44</v>
      </c>
      <c r="B11" s="49" t="n">
        <v>0.1887</v>
      </c>
      <c r="C11" s="59"/>
      <c r="D11" s="60" t="n">
        <f aca="false">B11</f>
        <v>0.1887</v>
      </c>
      <c r="E11" s="60" t="n">
        <f aca="false">D11</f>
        <v>0.1887</v>
      </c>
      <c r="F11" s="60" t="n">
        <f aca="false">E11</f>
        <v>0.1887</v>
      </c>
      <c r="G11" s="60" t="n">
        <f aca="false">F11</f>
        <v>0.1887</v>
      </c>
      <c r="H11" s="60" t="n">
        <f aca="false">G11</f>
        <v>0.1887</v>
      </c>
    </row>
    <row r="12" customFormat="false" ht="20" hidden="false" customHeight="true" outlineLevel="0" collapsed="false">
      <c r="A12" s="48" t="s">
        <v>45</v>
      </c>
      <c r="B12" s="49" t="n">
        <v>0.204</v>
      </c>
      <c r="C12" s="59"/>
      <c r="D12" s="60" t="n">
        <f aca="false">B12</f>
        <v>0.204</v>
      </c>
      <c r="E12" s="60" t="n">
        <f aca="false">D12</f>
        <v>0.204</v>
      </c>
      <c r="F12" s="60" t="n">
        <f aca="false">E12</f>
        <v>0.204</v>
      </c>
      <c r="G12" s="60" t="n">
        <f aca="false">F12</f>
        <v>0.204</v>
      </c>
      <c r="H12" s="60" t="n">
        <f aca="false">G12</f>
        <v>0.204</v>
      </c>
    </row>
    <row r="13" customFormat="false" ht="20" hidden="false" customHeight="true" outlineLevel="0" collapsed="false">
      <c r="A13" s="48" t="s">
        <v>46</v>
      </c>
      <c r="B13" s="49" t="n">
        <v>0.1513</v>
      </c>
      <c r="C13" s="59"/>
      <c r="D13" s="60" t="n">
        <f aca="false">B13</f>
        <v>0.1513</v>
      </c>
      <c r="E13" s="60" t="n">
        <f aca="false">D13</f>
        <v>0.1513</v>
      </c>
      <c r="F13" s="60" t="n">
        <f aca="false">E13</f>
        <v>0.1513</v>
      </c>
      <c r="G13" s="60" t="n">
        <f aca="false">F13</f>
        <v>0.1513</v>
      </c>
      <c r="H13" s="60" t="n">
        <f aca="false">G13</f>
        <v>0.1513</v>
      </c>
    </row>
    <row r="14" customFormat="false" ht="8.25" hidden="false" customHeight="true" outlineLevel="0" collapsed="false">
      <c r="A14" s="51"/>
      <c r="B14" s="52"/>
      <c r="C14" s="53"/>
      <c r="D14" s="52"/>
      <c r="E14" s="52"/>
      <c r="F14" s="52"/>
      <c r="G14" s="52"/>
      <c r="H14" s="52"/>
    </row>
    <row r="15" customFormat="false" ht="29.85" hidden="false" customHeight="true" outlineLevel="0" collapsed="false">
      <c r="A15" s="48" t="s">
        <v>47</v>
      </c>
      <c r="B15" s="61" t="n">
        <f aca="false">B4+(B9*B11)</f>
        <v>2728.62297826087</v>
      </c>
      <c r="C15" s="62"/>
      <c r="D15" s="63" t="n">
        <f aca="false">D4+(D9*D11)</f>
        <v>2698.26297826087</v>
      </c>
      <c r="E15" s="63" t="n">
        <f aca="false">E4+(E9*E11)</f>
        <v>2728.62297826087</v>
      </c>
      <c r="F15" s="63" t="n">
        <f aca="false">F4+(F9*F11)</f>
        <v>2759.70297826087</v>
      </c>
      <c r="G15" s="63" t="n">
        <f aca="false">G4+(G9*G11)</f>
        <v>2788.26297826087</v>
      </c>
      <c r="H15" s="63" t="n">
        <f aca="false">H4+(H9*H11)</f>
        <v>2816.46297826087</v>
      </c>
    </row>
    <row r="16" customFormat="false" ht="28.35" hidden="false" customHeight="true" outlineLevel="0" collapsed="false">
      <c r="A16" s="48" t="s">
        <v>48</v>
      </c>
      <c r="B16" s="61" t="n">
        <f aca="false">B5+((B9-B8)*B12)+(B8*B13)</f>
        <v>2668.86546693841</v>
      </c>
      <c r="C16" s="62"/>
      <c r="D16" s="63" t="n">
        <f aca="false">D5+((D9-D8)*D12)+(D8*D13)</f>
        <v>2635.84575217391</v>
      </c>
      <c r="E16" s="63" t="n">
        <f aca="false">E5+((E9-E8)*E12)+(E8*E13)</f>
        <v>2668.84575217391</v>
      </c>
      <c r="F16" s="63" t="n">
        <f aca="false">F5+((F9-F8)*F12)+(F8*F13)</f>
        <v>2700.88575217391</v>
      </c>
      <c r="G16" s="63" t="n">
        <f aca="false">G5+((G9-G8)*G12)+(G8*G13)</f>
        <v>2731.12575217391</v>
      </c>
      <c r="H16" s="63" t="n">
        <f aca="false">H5+((H9-H8)*H12)+(H8*H13)</f>
        <v>2761.00575217391</v>
      </c>
    </row>
    <row r="17" customFormat="false" ht="20" hidden="false" customHeight="true" outlineLevel="0" collapsed="false">
      <c r="A17" s="64" t="s">
        <v>49</v>
      </c>
      <c r="B17" s="49" t="n">
        <f aca="false">B16-B15</f>
        <v>-59.7575113224643</v>
      </c>
      <c r="C17" s="65"/>
      <c r="D17" s="30" t="n">
        <f aca="false">D16-D15</f>
        <v>-62.4172260869573</v>
      </c>
      <c r="E17" s="30" t="n">
        <f aca="false">E16-E15</f>
        <v>-59.7772260869574</v>
      </c>
      <c r="F17" s="30" t="n">
        <f aca="false">F16-F15</f>
        <v>-58.8172260869574</v>
      </c>
      <c r="G17" s="30" t="n">
        <f aca="false">G16-G15</f>
        <v>-57.1372260869571</v>
      </c>
      <c r="H17" s="30" t="n">
        <f aca="false">H16-H15</f>
        <v>-55.4572260869568</v>
      </c>
    </row>
    <row r="18" customFormat="false" ht="8.25" hidden="false" customHeight="true" outlineLevel="0" collapsed="false">
      <c r="A18" s="51"/>
      <c r="B18" s="52"/>
      <c r="C18" s="53"/>
      <c r="D18" s="52"/>
      <c r="E18" s="52"/>
      <c r="F18" s="52"/>
      <c r="G18" s="52"/>
      <c r="H18" s="52"/>
    </row>
    <row r="19" customFormat="false" ht="20" hidden="false" customHeight="true" outlineLevel="0" collapsed="false">
      <c r="A19" s="48" t="s">
        <v>50</v>
      </c>
      <c r="B19" s="54" t="n">
        <f aca="false">B9</f>
        <v>13653.115942029</v>
      </c>
      <c r="C19" s="55"/>
      <c r="D19" s="15" t="n">
        <f aca="false">$B$19</f>
        <v>13653.115942029</v>
      </c>
      <c r="E19" s="15" t="n">
        <f aca="false">$B$19</f>
        <v>13653.115942029</v>
      </c>
      <c r="F19" s="15" t="n">
        <f aca="false">$B$19</f>
        <v>13653.115942029</v>
      </c>
      <c r="G19" s="15" t="n">
        <f aca="false">$B$19</f>
        <v>13653.115942029</v>
      </c>
      <c r="H19" s="15" t="n">
        <f aca="false">$B$19</f>
        <v>13653.115942029</v>
      </c>
    </row>
    <row r="20" customFormat="false" ht="20" hidden="false" customHeight="true" outlineLevel="0" collapsed="false">
      <c r="A20" s="48" t="s">
        <v>51</v>
      </c>
      <c r="B20" s="66" t="n">
        <v>9</v>
      </c>
      <c r="C20" s="67"/>
      <c r="D20" s="68" t="n">
        <v>6</v>
      </c>
      <c r="E20" s="68" t="n">
        <v>9</v>
      </c>
      <c r="F20" s="68" t="n">
        <v>12</v>
      </c>
      <c r="G20" s="68" t="n">
        <v>15</v>
      </c>
      <c r="H20" s="68" t="n">
        <v>18</v>
      </c>
    </row>
    <row r="21" customFormat="false" ht="20" hidden="false" customHeight="true" outlineLevel="0" collapsed="false">
      <c r="A21" s="48" t="s">
        <v>52</v>
      </c>
      <c r="B21" s="28" t="n">
        <f aca="false">B19/B20/8760</f>
        <v>0.173174986580784</v>
      </c>
      <c r="C21" s="69"/>
      <c r="D21" s="70" t="n">
        <f aca="false">D19/D20/8760</f>
        <v>0.259762479871175</v>
      </c>
      <c r="E21" s="70" t="n">
        <f aca="false">E19/E20/8760</f>
        <v>0.173174986580784</v>
      </c>
      <c r="F21" s="70" t="n">
        <f aca="false">F19/F20/8760</f>
        <v>0.129881239935588</v>
      </c>
      <c r="G21" s="70" t="n">
        <f aca="false">G19/G20/8760</f>
        <v>0.10390499194847</v>
      </c>
      <c r="H21" s="70" t="n">
        <f aca="false">H19/H20/8760</f>
        <v>0.0865874932903918</v>
      </c>
    </row>
    <row r="22" customFormat="false" ht="8.25" hidden="false" customHeight="true" outlineLevel="0" collapsed="false">
      <c r="A22" s="51"/>
      <c r="B22" s="71"/>
      <c r="C22" s="72"/>
      <c r="D22" s="71"/>
      <c r="E22" s="71"/>
      <c r="F22" s="71"/>
      <c r="G22" s="71"/>
      <c r="H22" s="71"/>
    </row>
  </sheetData>
  <mergeCells count="1">
    <mergeCell ref="A1:H1"/>
  </mergeCells>
  <printOptions headings="false" gridLines="false" gridLinesSet="true" horizontalCentered="false" verticalCentered="false"/>
  <pageMargins left="1" right="1" top="1" bottom="1" header="0.511811023622047" footer="0.2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2024-07-01T16:23:43Z</dcterms:modified>
  <cp:revision>3</cp:revision>
  <dc:subject/>
  <dc:title/>
</cp:coreProperties>
</file>