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drawings/drawing5.xml" ContentType="application/vnd.openxmlformats-officedocument.drawing+xml"/>
  <Override PartName="/xl/drawings/drawing18.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05" yWindow="105" windowWidth="27345" windowHeight="12465" tabRatio="832" firstSheet="16" activeTab="21"/>
  </bookViews>
  <sheets>
    <sheet name="Estim" sheetId="19" r:id="rId1"/>
    <sheet name="Florampt" sheetId="17" r:id="rId2"/>
    <sheet name="S1" sheetId="22" r:id="rId3"/>
    <sheet name="S2" sheetId="25" r:id="rId4"/>
    <sheet name="S3" sheetId="30" r:id="rId5"/>
    <sheet name="S4" sheetId="36" r:id="rId6"/>
    <sheet name="S5" sheetId="41" r:id="rId7"/>
    <sheet name="S6" sheetId="43" r:id="rId8"/>
    <sheet name="S7" sheetId="48" r:id="rId9"/>
    <sheet name="S8" sheetId="50" r:id="rId10"/>
    <sheet name="S9" sheetId="54" r:id="rId11"/>
    <sheet name="DPGF" sheetId="27" r:id="rId12"/>
    <sheet name="Ent." sheetId="18" r:id="rId13"/>
    <sheet name="Analyse" sheetId="29" r:id="rId14"/>
    <sheet name="Planing" sheetId="26" r:id="rId15"/>
    <sheet name="CR01" sheetId="32" r:id="rId16"/>
    <sheet name="CR24" sheetId="64" r:id="rId17"/>
    <sheet name="CR25" sheetId="66" r:id="rId18"/>
    <sheet name="PVS3" sheetId="33" r:id="rId19"/>
    <sheet name="OUB" sheetId="39" r:id="rId20"/>
    <sheet name="RAM" sheetId="57" r:id="rId21"/>
    <sheet name="ABElec" sheetId="65" r:id="rId22"/>
    <sheet name="EPC" sheetId="68" r:id="rId23"/>
    <sheet name="PV" sheetId="67" r:id="rId24"/>
  </sheets>
  <externalReferences>
    <externalReference r:id="rId25"/>
  </externalReferences>
  <definedNames>
    <definedName name="ce">[1]OUV!$B$14</definedName>
    <definedName name="_xlnm.Print_Area" localSheetId="21">ABElec!$A$1:$F$46</definedName>
    <definedName name="_xlnm.Print_Area" localSheetId="13">Analyse!$A$1:$G$27</definedName>
    <definedName name="_xlnm.Print_Area" localSheetId="15">'CR01'!$A$1:$I$63</definedName>
    <definedName name="_xlnm.Print_Area" localSheetId="16">'CR24'!$A$1:$H$196</definedName>
    <definedName name="_xlnm.Print_Area" localSheetId="17">'CR25'!$A$1:$H$49</definedName>
    <definedName name="_xlnm.Print_Area" localSheetId="11">DPGF!$A$1:$J$4344</definedName>
    <definedName name="_xlnm.Print_Area" localSheetId="12">Ent.!$A$1:$F$45</definedName>
    <definedName name="_xlnm.Print_Area" localSheetId="22">EPC!$A$1:$F$46</definedName>
    <definedName name="_xlnm.Print_Area" localSheetId="1">Florampt!$A$1:$F$114</definedName>
    <definedName name="_xlnm.Print_Area" localSheetId="19">OUB!$A$285:$F$332</definedName>
    <definedName name="_xlnm.Print_Area" localSheetId="14">Planing!$A$1:$AF$60</definedName>
    <definedName name="_xlnm.Print_Area" localSheetId="23">PV!$A$1:$H$42</definedName>
    <definedName name="_xlnm.Print_Area" localSheetId="18">'PVS3'!$A$1:$H$100</definedName>
    <definedName name="_xlnm.Print_Area" localSheetId="20">RAM!$A$1:$F$45</definedName>
    <definedName name="_xlnm.Print_Area" localSheetId="6">'S5'!$A$1:$F$40</definedName>
    <definedName name="_xlnm.Print_Area" localSheetId="7">'S6'!$A$1:$F$40</definedName>
    <definedName name="_xlnm.Print_Area" localSheetId="8">'S7'!$A$1:$F$40</definedName>
    <definedName name="_xlnm.Print_Area" localSheetId="10">'S9'!$A$1:$F$40</definedName>
  </definedNames>
  <calcPr calcId="124519" iterateDelta="252"/>
</workbook>
</file>

<file path=xl/calcChain.xml><?xml version="1.0" encoding="utf-8"?>
<calcChain xmlns="http://schemas.openxmlformats.org/spreadsheetml/2006/main">
  <c r="D37" i="65"/>
  <c r="N39"/>
  <c r="M39"/>
  <c r="Q27"/>
  <c r="K39"/>
  <c r="C44"/>
  <c r="J39"/>
  <c r="K41" s="1"/>
  <c r="D30"/>
  <c r="E33" s="1"/>
  <c r="P24"/>
  <c r="D23"/>
  <c r="D34" s="1"/>
  <c r="D16"/>
  <c r="D21" i="67"/>
  <c r="D16" i="68"/>
  <c r="M22"/>
  <c r="P24"/>
  <c r="N32"/>
  <c r="J32"/>
  <c r="K34" s="1"/>
  <c r="M32"/>
  <c r="K32"/>
  <c r="C44"/>
  <c r="D30"/>
  <c r="E33" s="1"/>
  <c r="D23"/>
  <c r="C12"/>
  <c r="G43" i="33"/>
  <c r="D328" i="39"/>
  <c r="O338"/>
  <c r="N338"/>
  <c r="M338"/>
  <c r="M336"/>
  <c r="M334"/>
  <c r="L328"/>
  <c r="D45" i="66"/>
  <c r="E42"/>
  <c r="D42"/>
  <c r="E37"/>
  <c r="D37"/>
  <c r="E32"/>
  <c r="D32"/>
  <c r="H23"/>
  <c r="C2"/>
  <c r="W56" i="33"/>
  <c r="W55"/>
  <c r="C2" i="64"/>
  <c r="A198"/>
  <c r="A199"/>
  <c r="A200"/>
  <c r="A201"/>
  <c r="A202"/>
  <c r="A203"/>
  <c r="A204"/>
  <c r="A205"/>
  <c r="A206"/>
  <c r="A207"/>
  <c r="A208"/>
  <c r="A209"/>
  <c r="A210"/>
  <c r="A211"/>
  <c r="A212"/>
  <c r="A213"/>
  <c r="A214"/>
  <c r="A215"/>
  <c r="A216"/>
  <c r="A217"/>
  <c r="A218"/>
  <c r="A219"/>
  <c r="A220"/>
  <c r="A221"/>
  <c r="A222"/>
  <c r="A223"/>
  <c r="A224"/>
  <c r="A225"/>
  <c r="A226"/>
  <c r="A227"/>
  <c r="A228"/>
  <c r="H31"/>
  <c r="K339" i="39"/>
  <c r="K338"/>
  <c r="C330"/>
  <c r="E324"/>
  <c r="N318"/>
  <c r="N328"/>
  <c r="N329"/>
  <c r="E318"/>
  <c r="L316"/>
  <c r="M316"/>
  <c r="C316"/>
  <c r="D316"/>
  <c r="D309"/>
  <c r="E310"/>
  <c r="C300"/>
  <c r="C296"/>
  <c r="C281"/>
  <c r="L279"/>
  <c r="E275"/>
  <c r="N269"/>
  <c r="N279"/>
  <c r="N280"/>
  <c r="E269"/>
  <c r="M267"/>
  <c r="L267"/>
  <c r="L268"/>
  <c r="C267"/>
  <c r="D267"/>
  <c r="E270"/>
  <c r="D260"/>
  <c r="D271"/>
  <c r="C251"/>
  <c r="C247"/>
  <c r="E33" i="54"/>
  <c r="C26"/>
  <c r="B26"/>
  <c r="C24"/>
  <c r="E23"/>
  <c r="F23"/>
  <c r="F22"/>
  <c r="E22"/>
  <c r="E21"/>
  <c r="F21"/>
  <c r="F20"/>
  <c r="E20"/>
  <c r="E19"/>
  <c r="F19"/>
  <c r="F18"/>
  <c r="E18"/>
  <c r="E17"/>
  <c r="F17"/>
  <c r="K16"/>
  <c r="F16"/>
  <c r="E16"/>
  <c r="K15"/>
  <c r="F15"/>
  <c r="E15"/>
  <c r="E14"/>
  <c r="F14"/>
  <c r="F13"/>
  <c r="E13"/>
  <c r="E24"/>
  <c r="E12"/>
  <c r="F12"/>
  <c r="N230" i="39"/>
  <c r="L219"/>
  <c r="E227"/>
  <c r="M218"/>
  <c r="L218"/>
  <c r="E226"/>
  <c r="E177"/>
  <c r="E131"/>
  <c r="E85"/>
  <c r="C202"/>
  <c r="C232"/>
  <c r="L230"/>
  <c r="N220"/>
  <c r="N231"/>
  <c r="C218"/>
  <c r="D218"/>
  <c r="E221"/>
  <c r="D211"/>
  <c r="E212"/>
  <c r="C198"/>
  <c r="C183" i="57"/>
  <c r="L178"/>
  <c r="N171"/>
  <c r="N178"/>
  <c r="N179"/>
  <c r="D169"/>
  <c r="E172"/>
  <c r="C169"/>
  <c r="J167"/>
  <c r="K166"/>
  <c r="K167"/>
  <c r="J166"/>
  <c r="D162"/>
  <c r="D173"/>
  <c r="C152"/>
  <c r="C137"/>
  <c r="L132"/>
  <c r="N125"/>
  <c r="N132"/>
  <c r="N133"/>
  <c r="C123"/>
  <c r="D123"/>
  <c r="J121"/>
  <c r="K120"/>
  <c r="K121"/>
  <c r="J120"/>
  <c r="D116"/>
  <c r="D127"/>
  <c r="C106"/>
  <c r="C91"/>
  <c r="J85"/>
  <c r="L82"/>
  <c r="L85"/>
  <c r="E80"/>
  <c r="D77"/>
  <c r="C77"/>
  <c r="K75"/>
  <c r="K74"/>
  <c r="J74"/>
  <c r="J75"/>
  <c r="E71"/>
  <c r="E82"/>
  <c r="D70"/>
  <c r="D81"/>
  <c r="C60"/>
  <c r="C43"/>
  <c r="D37"/>
  <c r="C29"/>
  <c r="D29"/>
  <c r="E32"/>
  <c r="D22"/>
  <c r="K20"/>
  <c r="K21"/>
  <c r="K19"/>
  <c r="O87" i="33"/>
  <c r="L69"/>
  <c r="M69"/>
  <c r="E81"/>
  <c r="C183" i="39"/>
  <c r="L178"/>
  <c r="N171"/>
  <c r="N178"/>
  <c r="N179"/>
  <c r="C169"/>
  <c r="D169"/>
  <c r="K166"/>
  <c r="K167"/>
  <c r="J166"/>
  <c r="J167"/>
  <c r="D162"/>
  <c r="C152"/>
  <c r="K25" i="50"/>
  <c r="E33"/>
  <c r="C26"/>
  <c r="B26"/>
  <c r="C24"/>
  <c r="F23"/>
  <c r="E23"/>
  <c r="E22"/>
  <c r="F22"/>
  <c r="E21"/>
  <c r="F21"/>
  <c r="E20"/>
  <c r="F20"/>
  <c r="F19"/>
  <c r="E19"/>
  <c r="E18"/>
  <c r="F18"/>
  <c r="F17"/>
  <c r="E17"/>
  <c r="K16"/>
  <c r="F16"/>
  <c r="E16"/>
  <c r="K15"/>
  <c r="E15"/>
  <c r="F15"/>
  <c r="F14"/>
  <c r="E14"/>
  <c r="E13"/>
  <c r="F12"/>
  <c r="E12"/>
  <c r="K33" i="48"/>
  <c r="E33"/>
  <c r="K16"/>
  <c r="K15"/>
  <c r="C26"/>
  <c r="B26"/>
  <c r="C24"/>
  <c r="E23"/>
  <c r="F23"/>
  <c r="F22"/>
  <c r="E22"/>
  <c r="E21"/>
  <c r="F21"/>
  <c r="F20"/>
  <c r="E20"/>
  <c r="E19"/>
  <c r="F19"/>
  <c r="F18"/>
  <c r="E18"/>
  <c r="E17"/>
  <c r="F17"/>
  <c r="F16"/>
  <c r="E16"/>
  <c r="E15"/>
  <c r="F15"/>
  <c r="F14"/>
  <c r="E14"/>
  <c r="E13"/>
  <c r="F13"/>
  <c r="F12"/>
  <c r="E12"/>
  <c r="E24"/>
  <c r="C12" i="39"/>
  <c r="K19"/>
  <c r="K20"/>
  <c r="K21"/>
  <c r="D22"/>
  <c r="E23"/>
  <c r="E34"/>
  <c r="C29"/>
  <c r="D29"/>
  <c r="E32"/>
  <c r="E79"/>
  <c r="D37"/>
  <c r="C43"/>
  <c r="C60"/>
  <c r="D70"/>
  <c r="D81"/>
  <c r="E71"/>
  <c r="J74"/>
  <c r="K74"/>
  <c r="J75"/>
  <c r="J76"/>
  <c r="J77"/>
  <c r="K75"/>
  <c r="C77"/>
  <c r="D77"/>
  <c r="E80"/>
  <c r="E125"/>
  <c r="L82"/>
  <c r="L85"/>
  <c r="J85"/>
  <c r="C91"/>
  <c r="C106"/>
  <c r="D116"/>
  <c r="E117"/>
  <c r="J120"/>
  <c r="J121"/>
  <c r="K120"/>
  <c r="K121"/>
  <c r="C123"/>
  <c r="D123"/>
  <c r="N125"/>
  <c r="L132"/>
  <c r="N132"/>
  <c r="N133"/>
  <c r="C137"/>
  <c r="E43" i="33"/>
  <c r="C45"/>
  <c r="D45"/>
  <c r="D68"/>
  <c r="D69"/>
  <c r="D70"/>
  <c r="D73"/>
  <c r="D74"/>
  <c r="D77"/>
  <c r="D85"/>
  <c r="D78"/>
  <c r="D79"/>
  <c r="C85"/>
  <c r="C2" i="32"/>
  <c r="H33"/>
  <c r="H36"/>
  <c r="A37"/>
  <c r="A38"/>
  <c r="A39"/>
  <c r="A40"/>
  <c r="A41"/>
  <c r="A42"/>
  <c r="A43"/>
  <c r="A44"/>
  <c r="A45"/>
  <c r="A46"/>
  <c r="A47"/>
  <c r="A48"/>
  <c r="A49"/>
  <c r="A50"/>
  <c r="D50"/>
  <c r="A51"/>
  <c r="A52"/>
  <c r="A53"/>
  <c r="A54"/>
  <c r="A55"/>
  <c r="A56"/>
  <c r="A57"/>
  <c r="A58"/>
  <c r="D60"/>
  <c r="E14" i="26"/>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E15"/>
  <c r="F15"/>
  <c r="G15"/>
  <c r="H15"/>
  <c r="J15"/>
  <c r="K15"/>
  <c r="L15"/>
  <c r="N15"/>
  <c r="O15"/>
  <c r="P15"/>
  <c r="R15"/>
  <c r="S15"/>
  <c r="T15"/>
  <c r="U15"/>
  <c r="W15"/>
  <c r="X15"/>
  <c r="Y15"/>
  <c r="AA15"/>
  <c r="AB15"/>
  <c r="AC15"/>
  <c r="AE15"/>
  <c r="AF15"/>
  <c r="AG15"/>
  <c r="AH15"/>
  <c r="AJ15"/>
  <c r="AK15"/>
  <c r="AL15"/>
  <c r="AN15"/>
  <c r="AO15"/>
  <c r="AP15"/>
  <c r="AR15"/>
  <c r="AS15"/>
  <c r="AT15"/>
  <c r="AU15"/>
  <c r="AW15"/>
  <c r="AX15"/>
  <c r="AY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E16"/>
  <c r="F16"/>
  <c r="G16"/>
  <c r="I16"/>
  <c r="J16"/>
  <c r="K16"/>
  <c r="M16"/>
  <c r="N16"/>
  <c r="O16"/>
  <c r="P16"/>
  <c r="R16"/>
  <c r="S16"/>
  <c r="T16"/>
  <c r="V16"/>
  <c r="W16"/>
  <c r="X16"/>
  <c r="Z16"/>
  <c r="AA16"/>
  <c r="AB16"/>
  <c r="AC16"/>
  <c r="AE16"/>
  <c r="AF16"/>
  <c r="AG16"/>
  <c r="AI16"/>
  <c r="AJ16"/>
  <c r="AK16"/>
  <c r="AL16"/>
  <c r="AN16"/>
  <c r="AO16"/>
  <c r="AP16"/>
  <c r="AR16"/>
  <c r="AS16"/>
  <c r="AT16"/>
  <c r="AV16"/>
  <c r="AW16"/>
  <c r="AX16"/>
  <c r="AY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A21"/>
  <c r="A25"/>
  <c r="A27"/>
  <c r="A29"/>
  <c r="A31"/>
  <c r="A33"/>
  <c r="A35"/>
  <c r="A37"/>
  <c r="A39"/>
  <c r="A41"/>
  <c r="A43"/>
  <c r="A45"/>
  <c r="AA51"/>
  <c r="D12" i="29"/>
  <c r="D13"/>
  <c r="D14"/>
  <c r="O14"/>
  <c r="D15"/>
  <c r="D16"/>
  <c r="H16"/>
  <c r="D17"/>
  <c r="D18"/>
  <c r="D19"/>
  <c r="I19"/>
  <c r="D20"/>
  <c r="D21"/>
  <c r="D22"/>
  <c r="C23"/>
  <c r="D23"/>
  <c r="F23"/>
  <c r="C24"/>
  <c r="D24"/>
  <c r="F25"/>
  <c r="F26"/>
  <c r="F27"/>
  <c r="L27"/>
  <c r="M27"/>
  <c r="J34" i="18"/>
  <c r="K34"/>
  <c r="J42"/>
  <c r="K42"/>
  <c r="J43"/>
  <c r="K43"/>
  <c r="J44"/>
  <c r="K44"/>
  <c r="B103"/>
  <c r="J36" i="27"/>
  <c r="J43"/>
  <c r="J44"/>
  <c r="J45"/>
  <c r="J46"/>
  <c r="J47"/>
  <c r="I49"/>
  <c r="J49"/>
  <c r="J56"/>
  <c r="J57"/>
  <c r="J58"/>
  <c r="J59"/>
  <c r="J60"/>
  <c r="H61"/>
  <c r="J61"/>
  <c r="J62"/>
  <c r="H64"/>
  <c r="J64"/>
  <c r="J65"/>
  <c r="J66"/>
  <c r="J67"/>
  <c r="J68"/>
  <c r="J69"/>
  <c r="J70"/>
  <c r="J71"/>
  <c r="J72"/>
  <c r="J73"/>
  <c r="J74"/>
  <c r="J75"/>
  <c r="J76"/>
  <c r="H78"/>
  <c r="J78"/>
  <c r="J79"/>
  <c r="J80"/>
  <c r="J81"/>
  <c r="J82"/>
  <c r="J84"/>
  <c r="J85"/>
  <c r="I87"/>
  <c r="J87"/>
  <c r="J92"/>
  <c r="J93"/>
  <c r="H94"/>
  <c r="J94"/>
  <c r="J95"/>
  <c r="H96"/>
  <c r="J96"/>
  <c r="I98"/>
  <c r="J98"/>
  <c r="J103"/>
  <c r="J104"/>
  <c r="H105"/>
  <c r="J105"/>
  <c r="J106"/>
  <c r="J107"/>
  <c r="J108"/>
  <c r="I110"/>
  <c r="J110"/>
  <c r="J115"/>
  <c r="J116"/>
  <c r="J117"/>
  <c r="H118"/>
  <c r="J118"/>
  <c r="J119"/>
  <c r="I121"/>
  <c r="J121"/>
  <c r="J124"/>
  <c r="J127"/>
  <c r="O132"/>
  <c r="J133"/>
  <c r="J135"/>
  <c r="H136"/>
  <c r="J136"/>
  <c r="J138"/>
  <c r="J139"/>
  <c r="J140"/>
  <c r="J142"/>
  <c r="J143"/>
  <c r="J144"/>
  <c r="J146"/>
  <c r="I148"/>
  <c r="J148"/>
  <c r="J153"/>
  <c r="H155"/>
  <c r="J155"/>
  <c r="J157"/>
  <c r="I159"/>
  <c r="J159"/>
  <c r="H166"/>
  <c r="J166"/>
  <c r="J167"/>
  <c r="H168"/>
  <c r="J168"/>
  <c r="J169"/>
  <c r="J170"/>
  <c r="J171"/>
  <c r="J172"/>
  <c r="J173"/>
  <c r="J174"/>
  <c r="J175"/>
  <c r="J176"/>
  <c r="J177"/>
  <c r="H178"/>
  <c r="J178"/>
  <c r="J179"/>
  <c r="J180"/>
  <c r="I182"/>
  <c r="J182"/>
  <c r="J187"/>
  <c r="J189"/>
  <c r="J190"/>
  <c r="J191"/>
  <c r="J194"/>
  <c r="J195"/>
  <c r="J198"/>
  <c r="J200"/>
  <c r="I202"/>
  <c r="J202"/>
  <c r="J205"/>
  <c r="J208"/>
  <c r="M211"/>
  <c r="J214"/>
  <c r="J215"/>
  <c r="J216"/>
  <c r="J217"/>
  <c r="J218"/>
  <c r="J219"/>
  <c r="J220"/>
  <c r="J221"/>
  <c r="I223"/>
  <c r="J223"/>
  <c r="J227"/>
  <c r="J228"/>
  <c r="I229"/>
  <c r="J229"/>
  <c r="J233"/>
  <c r="J234"/>
  <c r="J235"/>
  <c r="I236"/>
  <c r="J236"/>
  <c r="J239"/>
  <c r="J242"/>
  <c r="N248"/>
  <c r="J250"/>
  <c r="H251"/>
  <c r="J251"/>
  <c r="I253"/>
  <c r="J253"/>
  <c r="M256"/>
  <c r="J257"/>
  <c r="J258"/>
  <c r="I260"/>
  <c r="J260"/>
  <c r="J266"/>
  <c r="J267"/>
  <c r="J269"/>
  <c r="J271"/>
  <c r="J272"/>
  <c r="J273"/>
  <c r="I274"/>
  <c r="J274"/>
  <c r="J278"/>
  <c r="J279"/>
  <c r="I281"/>
  <c r="J281"/>
  <c r="J287"/>
  <c r="J290"/>
  <c r="J295"/>
  <c r="J296"/>
  <c r="J297"/>
  <c r="I299"/>
  <c r="J299"/>
  <c r="J303"/>
  <c r="H304"/>
  <c r="J304"/>
  <c r="J305"/>
  <c r="I307"/>
  <c r="J307"/>
  <c r="J313"/>
  <c r="J316"/>
  <c r="J321"/>
  <c r="J323"/>
  <c r="I325"/>
  <c r="J325"/>
  <c r="J329"/>
  <c r="J331"/>
  <c r="J333"/>
  <c r="I335"/>
  <c r="J335"/>
  <c r="J341"/>
  <c r="J344"/>
  <c r="J349"/>
  <c r="J350"/>
  <c r="J351"/>
  <c r="J352"/>
  <c r="I354"/>
  <c r="J354"/>
  <c r="J359"/>
  <c r="J360"/>
  <c r="J361"/>
  <c r="J362"/>
  <c r="J363"/>
  <c r="J365"/>
  <c r="J366"/>
  <c r="I368"/>
  <c r="J368"/>
  <c r="J371"/>
  <c r="J372"/>
  <c r="I374"/>
  <c r="J374"/>
  <c r="J380"/>
  <c r="J383"/>
  <c r="J388"/>
  <c r="J389"/>
  <c r="J390"/>
  <c r="J391"/>
  <c r="J392"/>
  <c r="I394"/>
  <c r="J394"/>
  <c r="J406"/>
  <c r="J407"/>
  <c r="J408"/>
  <c r="J409"/>
  <c r="J410"/>
  <c r="J411"/>
  <c r="J412"/>
  <c r="J413"/>
  <c r="J414"/>
  <c r="J415"/>
  <c r="J416"/>
  <c r="J417"/>
  <c r="J418"/>
  <c r="J419"/>
  <c r="J420"/>
  <c r="J421"/>
  <c r="J422"/>
  <c r="J423"/>
  <c r="J424"/>
  <c r="J425"/>
  <c r="I427"/>
  <c r="J427"/>
  <c r="J430"/>
  <c r="J431"/>
  <c r="J432"/>
  <c r="I434"/>
  <c r="J434"/>
  <c r="J440"/>
  <c r="J443"/>
  <c r="J448"/>
  <c r="H449"/>
  <c r="J449"/>
  <c r="J450"/>
  <c r="I452"/>
  <c r="J452"/>
  <c r="J456"/>
  <c r="I458"/>
  <c r="J458"/>
  <c r="J464"/>
  <c r="J472"/>
  <c r="J473"/>
  <c r="J474"/>
  <c r="J475"/>
  <c r="J476"/>
  <c r="J477"/>
  <c r="I479"/>
  <c r="J479"/>
  <c r="J483"/>
  <c r="I485"/>
  <c r="J485"/>
  <c r="J491"/>
  <c r="H499"/>
  <c r="J499"/>
  <c r="J500"/>
  <c r="H501"/>
  <c r="J501"/>
  <c r="J502"/>
  <c r="J503"/>
  <c r="I504"/>
  <c r="J504"/>
  <c r="J510"/>
  <c r="J512"/>
  <c r="H514"/>
  <c r="J514"/>
  <c r="H515"/>
  <c r="J515"/>
  <c r="H516"/>
  <c r="J516"/>
  <c r="H517"/>
  <c r="J517"/>
  <c r="H518"/>
  <c r="J518"/>
  <c r="H519"/>
  <c r="J519"/>
  <c r="H520"/>
  <c r="J520"/>
  <c r="H521"/>
  <c r="J521"/>
  <c r="H522"/>
  <c r="J522"/>
  <c r="H523"/>
  <c r="J523"/>
  <c r="H524"/>
  <c r="J524"/>
  <c r="J528"/>
  <c r="U528"/>
  <c r="X528"/>
  <c r="J529"/>
  <c r="J530"/>
  <c r="E12" i="43"/>
  <c r="F12"/>
  <c r="E13"/>
  <c r="F13"/>
  <c r="E14"/>
  <c r="F14"/>
  <c r="E15"/>
  <c r="F15"/>
  <c r="E16"/>
  <c r="F16"/>
  <c r="E17"/>
  <c r="F17"/>
  <c r="E18"/>
  <c r="F18"/>
  <c r="E19"/>
  <c r="F19"/>
  <c r="E20"/>
  <c r="F20"/>
  <c r="E21"/>
  <c r="F21"/>
  <c r="E22"/>
  <c r="F22"/>
  <c r="E23"/>
  <c r="F23"/>
  <c r="C24"/>
  <c r="E24"/>
  <c r="F24"/>
  <c r="B26"/>
  <c r="C26"/>
  <c r="D27"/>
  <c r="K27"/>
  <c r="K28"/>
  <c r="D29"/>
  <c r="D30"/>
  <c r="D31"/>
  <c r="E33"/>
  <c r="K33"/>
  <c r="E12" i="41"/>
  <c r="F12"/>
  <c r="E13"/>
  <c r="F13"/>
  <c r="E14"/>
  <c r="F14"/>
  <c r="E15"/>
  <c r="F15"/>
  <c r="E16"/>
  <c r="F16"/>
  <c r="E17"/>
  <c r="F17"/>
  <c r="E18"/>
  <c r="F18"/>
  <c r="E19"/>
  <c r="F19"/>
  <c r="E20"/>
  <c r="F20"/>
  <c r="E21"/>
  <c r="F21"/>
  <c r="E22"/>
  <c r="F22"/>
  <c r="E23"/>
  <c r="F23"/>
  <c r="C24"/>
  <c r="E24"/>
  <c r="F24"/>
  <c r="B26"/>
  <c r="C26"/>
  <c r="D27"/>
  <c r="D29"/>
  <c r="D30"/>
  <c r="D31"/>
  <c r="E33"/>
  <c r="E12" i="36"/>
  <c r="F12"/>
  <c r="E13"/>
  <c r="F13"/>
  <c r="E14"/>
  <c r="F14"/>
  <c r="E15"/>
  <c r="F15"/>
  <c r="E16"/>
  <c r="F16"/>
  <c r="E17"/>
  <c r="F17"/>
  <c r="E18"/>
  <c r="F18"/>
  <c r="E19"/>
  <c r="F19"/>
  <c r="E20"/>
  <c r="F20"/>
  <c r="E21"/>
  <c r="F21"/>
  <c r="E22"/>
  <c r="F22"/>
  <c r="C23"/>
  <c r="E23"/>
  <c r="F23"/>
  <c r="B25"/>
  <c r="C25"/>
  <c r="D26"/>
  <c r="K26"/>
  <c r="K27"/>
  <c r="D28"/>
  <c r="K28"/>
  <c r="D29"/>
  <c r="D30"/>
  <c r="E32"/>
  <c r="E12" i="30"/>
  <c r="F12"/>
  <c r="E13"/>
  <c r="F13"/>
  <c r="E14"/>
  <c r="F14"/>
  <c r="E15"/>
  <c r="F15"/>
  <c r="E16"/>
  <c r="F16"/>
  <c r="E17"/>
  <c r="F17"/>
  <c r="E18"/>
  <c r="F18"/>
  <c r="E19"/>
  <c r="F19"/>
  <c r="E20"/>
  <c r="F20"/>
  <c r="E21"/>
  <c r="F21"/>
  <c r="E22"/>
  <c r="F22"/>
  <c r="C23"/>
  <c r="E23"/>
  <c r="F23"/>
  <c r="B25"/>
  <c r="C25"/>
  <c r="D26"/>
  <c r="D27"/>
  <c r="D28"/>
  <c r="D30"/>
  <c r="F31"/>
  <c r="E12" i="25"/>
  <c r="F12"/>
  <c r="E13"/>
  <c r="F13"/>
  <c r="E14"/>
  <c r="F14"/>
  <c r="E15"/>
  <c r="F15"/>
  <c r="E16"/>
  <c r="F16"/>
  <c r="E17"/>
  <c r="F17"/>
  <c r="E18"/>
  <c r="F18"/>
  <c r="E19"/>
  <c r="F19"/>
  <c r="E20"/>
  <c r="F20"/>
  <c r="E21"/>
  <c r="F21"/>
  <c r="E22"/>
  <c r="F22"/>
  <c r="C23"/>
  <c r="E23"/>
  <c r="F23"/>
  <c r="B25"/>
  <c r="C25"/>
  <c r="D26"/>
  <c r="D27"/>
  <c r="D28"/>
  <c r="D30"/>
  <c r="F31"/>
  <c r="C23" i="22"/>
  <c r="B25"/>
  <c r="C25"/>
  <c r="D26"/>
  <c r="H26"/>
  <c r="D27"/>
  <c r="H27"/>
  <c r="D28"/>
  <c r="H28"/>
  <c r="C29"/>
  <c r="F30"/>
  <c r="K20" i="17"/>
  <c r="K21"/>
  <c r="H23"/>
  <c r="I23"/>
  <c r="K23"/>
  <c r="D24"/>
  <c r="D25"/>
  <c r="D26"/>
  <c r="D30"/>
  <c r="I30"/>
  <c r="K30"/>
  <c r="D31"/>
  <c r="I31"/>
  <c r="D32"/>
  <c r="H32"/>
  <c r="I32"/>
  <c r="D33"/>
  <c r="I33"/>
  <c r="D34"/>
  <c r="E34"/>
  <c r="H34"/>
  <c r="I34"/>
  <c r="J34"/>
  <c r="D36"/>
  <c r="I36"/>
  <c r="D37"/>
  <c r="I37"/>
  <c r="D38"/>
  <c r="I38"/>
  <c r="D39"/>
  <c r="E39"/>
  <c r="H39"/>
  <c r="I39"/>
  <c r="J39"/>
  <c r="D41"/>
  <c r="I41"/>
  <c r="D42"/>
  <c r="I42"/>
  <c r="D43"/>
  <c r="I43"/>
  <c r="D44"/>
  <c r="I44"/>
  <c r="D45"/>
  <c r="E45"/>
  <c r="H45"/>
  <c r="I45"/>
  <c r="J45"/>
  <c r="D46"/>
  <c r="D51"/>
  <c r="D52"/>
  <c r="D53"/>
  <c r="D54"/>
  <c r="D55"/>
  <c r="H55"/>
  <c r="J55"/>
  <c r="K55"/>
  <c r="D57"/>
  <c r="D80"/>
  <c r="I80"/>
  <c r="D81"/>
  <c r="D82"/>
  <c r="D84"/>
  <c r="D95"/>
  <c r="D96"/>
  <c r="A97"/>
  <c r="D97"/>
  <c r="C104"/>
  <c r="D107"/>
  <c r="D108"/>
  <c r="D110"/>
  <c r="G9" i="19"/>
  <c r="K9"/>
  <c r="C10"/>
  <c r="G10"/>
  <c r="G11"/>
  <c r="G12"/>
  <c r="A13"/>
  <c r="A14"/>
  <c r="A15"/>
  <c r="A16"/>
  <c r="I16"/>
  <c r="A17"/>
  <c r="A18"/>
  <c r="A19"/>
  <c r="A20"/>
  <c r="C21"/>
  <c r="E21"/>
  <c r="A23"/>
  <c r="I23"/>
  <c r="A24"/>
  <c r="I24"/>
  <c r="A25"/>
  <c r="A26"/>
  <c r="C27"/>
  <c r="E27"/>
  <c r="A29"/>
  <c r="A30"/>
  <c r="A31"/>
  <c r="A32"/>
  <c r="C33"/>
  <c r="E33"/>
  <c r="A35"/>
  <c r="A36"/>
  <c r="A37"/>
  <c r="A38"/>
  <c r="C39"/>
  <c r="E39"/>
  <c r="L39"/>
  <c r="M40"/>
  <c r="A41"/>
  <c r="M41"/>
  <c r="A42"/>
  <c r="M42"/>
  <c r="A43"/>
  <c r="A44"/>
  <c r="H44"/>
  <c r="A45"/>
  <c r="A46"/>
  <c r="C47"/>
  <c r="E47"/>
  <c r="C51"/>
  <c r="E51"/>
  <c r="C52"/>
  <c r="E52"/>
  <c r="C53"/>
  <c r="E53"/>
  <c r="C54"/>
  <c r="E54"/>
  <c r="C55"/>
  <c r="E55"/>
  <c r="C56"/>
  <c r="C57"/>
  <c r="C58"/>
  <c r="E60"/>
  <c r="H64"/>
  <c r="I64"/>
  <c r="J64"/>
  <c r="D67"/>
  <c r="D74"/>
  <c r="D81"/>
  <c r="D27" i="48"/>
  <c r="D29"/>
  <c r="F24"/>
  <c r="D30"/>
  <c r="D31"/>
  <c r="K33" i="50"/>
  <c r="E24"/>
  <c r="F24"/>
  <c r="F13"/>
  <c r="D27"/>
  <c r="D29"/>
  <c r="D30"/>
  <c r="D31"/>
  <c r="E163" i="39"/>
  <c r="D181" i="57"/>
  <c r="D176"/>
  <c r="E178"/>
  <c r="D84"/>
  <c r="E86"/>
  <c r="D131"/>
  <c r="D135"/>
  <c r="D130"/>
  <c r="E132"/>
  <c r="D177"/>
  <c r="E126"/>
  <c r="D33"/>
  <c r="J76"/>
  <c r="J77"/>
  <c r="K89"/>
  <c r="E23"/>
  <c r="E34"/>
  <c r="J122"/>
  <c r="J123"/>
  <c r="J168"/>
  <c r="J169"/>
  <c r="E117"/>
  <c r="E128"/>
  <c r="E163"/>
  <c r="E174"/>
  <c r="K135"/>
  <c r="D89"/>
  <c r="D36"/>
  <c r="D38"/>
  <c r="D41"/>
  <c r="K181"/>
  <c r="E172" i="39"/>
  <c r="E220"/>
  <c r="D173"/>
  <c r="D127"/>
  <c r="E126"/>
  <c r="E171"/>
  <c r="D84"/>
  <c r="E86"/>
  <c r="D131"/>
  <c r="J168"/>
  <c r="J169"/>
  <c r="J122"/>
  <c r="J123"/>
  <c r="E82"/>
  <c r="D33"/>
  <c r="D222"/>
  <c r="D225"/>
  <c r="E223"/>
  <c r="D36"/>
  <c r="E38"/>
  <c r="D41"/>
  <c r="D176"/>
  <c r="D135"/>
  <c r="D130"/>
  <c r="E174"/>
  <c r="E128"/>
  <c r="K89"/>
  <c r="D89"/>
  <c r="D230"/>
  <c r="E132"/>
  <c r="D177"/>
  <c r="E178"/>
  <c r="K135"/>
  <c r="K181"/>
  <c r="D181"/>
  <c r="K33" i="54"/>
  <c r="D27"/>
  <c r="D29"/>
  <c r="F24"/>
  <c r="K25"/>
  <c r="D30"/>
  <c r="D31"/>
  <c r="L317" i="39"/>
  <c r="E261"/>
  <c r="E272"/>
  <c r="D274"/>
  <c r="E276"/>
  <c r="D279"/>
  <c r="E319"/>
  <c r="E321"/>
  <c r="D320"/>
  <c r="D323"/>
  <c r="E325"/>
  <c r="E39" i="65" l="1"/>
  <c r="E24"/>
  <c r="E35" s="1"/>
  <c r="M41"/>
  <c r="D42"/>
  <c r="M34" i="68"/>
  <c r="D34"/>
  <c r="E24"/>
  <c r="E35" s="1"/>
  <c r="D37" l="1"/>
  <c r="E39" s="1"/>
  <c r="D42" s="1"/>
</calcChain>
</file>

<file path=xl/sharedStrings.xml><?xml version="1.0" encoding="utf-8"?>
<sst xmlns="http://schemas.openxmlformats.org/spreadsheetml/2006/main" count="3725" uniqueCount="1354">
  <si>
    <t>Montant HT</t>
  </si>
  <si>
    <t>Références cadastrales :</t>
  </si>
  <si>
    <t>Surface de plancher :</t>
  </si>
  <si>
    <t>Autres Informations :</t>
  </si>
  <si>
    <t>APS</t>
  </si>
  <si>
    <t>Projet de Conception Générale</t>
  </si>
  <si>
    <t>PCG</t>
  </si>
  <si>
    <t>DCE</t>
  </si>
  <si>
    <t>Mise au point des Marchés de Travaux</t>
  </si>
  <si>
    <t>MDT</t>
  </si>
  <si>
    <t>Visa des études d'exécution</t>
  </si>
  <si>
    <t>VISA</t>
  </si>
  <si>
    <t>DET</t>
  </si>
  <si>
    <t>Assistance aux Opérations de Réception</t>
  </si>
  <si>
    <t>AOR</t>
  </si>
  <si>
    <t>Dossier des Ouvrages Exécutés</t>
  </si>
  <si>
    <t>DOE</t>
  </si>
  <si>
    <t>En plus des honoraires, le maître d'ouvrage verse à l'architecte la TVA aux taux en vigueur.</t>
  </si>
  <si>
    <t xml:space="preserve">P 5.6.2 - Délais de paiement et indemnités de retard </t>
  </si>
  <si>
    <t>P6</t>
  </si>
  <si>
    <t xml:space="preserve"> ASSURANCES</t>
  </si>
  <si>
    <t xml:space="preserve">  Cotisant MAF &gt; N° 257773N11- Mutuelle des Architectes Français.</t>
  </si>
  <si>
    <t xml:space="preserve">                L'architecte est assuré contre les conséquences pécuniaires de ses responsabilités professionnelles auprès de la compagnie MAF d'assurances (Mutuelle des Architectes Français)</t>
  </si>
  <si>
    <t>http://www.ctp-architectes.com/2010/03/contrat-ordre-architecte-france.html</t>
  </si>
  <si>
    <t>Ordonnancement - Pilotage - Coordination</t>
  </si>
  <si>
    <t>TVA</t>
  </si>
  <si>
    <t>DISPOSITIONS PARTICULIERES</t>
  </si>
  <si>
    <t>AE</t>
  </si>
  <si>
    <t>Laurent CASCALES, architecte dplg</t>
  </si>
  <si>
    <t>(lu et approuvé; cachet et signature)</t>
  </si>
  <si>
    <t xml:space="preserve"> en deux exemplaires</t>
  </si>
  <si>
    <t>Direction de l'Exécution des  Travaux</t>
  </si>
  <si>
    <t>PREAMBULE</t>
  </si>
  <si>
    <t>P 5</t>
  </si>
  <si>
    <t>P 5.4 - REVISION</t>
  </si>
  <si>
    <t>P 5.5 TAXE SUR LA VALEUR AJOUTEE</t>
  </si>
  <si>
    <t>Au-delà de la mission DCE, Les honoraires seront échelonnés par versements mensuels.</t>
  </si>
  <si>
    <t xml:space="preserve">   Ce contrat est conforme à l'obligation d'assurance prévue par la loi n° 77-2 du 3 janvier 1977 sur l'architecture et la loi n° 78-12 du 4 janvier 1978 relative à la responsabilité et à l'assurance dans le domaine de la construction.</t>
  </si>
  <si>
    <t>P7</t>
  </si>
  <si>
    <t>P1</t>
  </si>
  <si>
    <t>P2</t>
  </si>
  <si>
    <t>OPC</t>
  </si>
  <si>
    <t>P 5.6 - MODALITES DE REGLEMENT</t>
  </si>
  <si>
    <t>CONTRAT N°</t>
  </si>
  <si>
    <t>REL</t>
  </si>
  <si>
    <t>Avant Projet  Sommaire</t>
  </si>
  <si>
    <t>DPG</t>
  </si>
  <si>
    <t>Décomposition du Prix Global</t>
  </si>
  <si>
    <t>TOTAL HT</t>
  </si>
  <si>
    <t>TOTAL TTC</t>
  </si>
  <si>
    <t xml:space="preserve">Surface Foncière : </t>
  </si>
  <si>
    <t xml:space="preserve">Destination actuelle :  </t>
  </si>
  <si>
    <t>DATE :</t>
  </si>
  <si>
    <t>TVA Réduite applicable sur mission complète uniquement</t>
  </si>
  <si>
    <t>P4</t>
  </si>
  <si>
    <t>Le maître d'ouvrage</t>
  </si>
  <si>
    <t>Servian, le</t>
  </si>
  <si>
    <t xml:space="preserve">ST : </t>
  </si>
  <si>
    <t xml:space="preserve"> - ELEMENTS DE MISSION </t>
  </si>
  <si>
    <t xml:space="preserve"> - MISSIONS COMPLEMENTAIRES</t>
  </si>
  <si>
    <t xml:space="preserve"> - MISSION DE L'ARCHITECTE ET REMUNERATION</t>
  </si>
  <si>
    <t>Il est convenu qu'il s'effectue au fur et à mesure de l'avancement des études et dans un délais 15 jours :</t>
  </si>
  <si>
    <t xml:space="preserve">Coordonnées bancaires : </t>
  </si>
  <si>
    <t xml:space="preserve">PROPOSITION D'HONORAIRES      </t>
  </si>
  <si>
    <r>
      <t xml:space="preserve">                                     Le contrat qui lie le maître d'ouvrage et l'architecte est constitué par le présent "Cahier des Clauses Particulières pour travaux sur existants" et par le "Cahier des Clauses Générales pour travaux sur existants" de l'Ordre des architectes du 1</t>
    </r>
    <r>
      <rPr>
        <vertAlign val="superscript"/>
        <sz val="8"/>
        <rFont val="Tahoma"/>
        <family val="2"/>
      </rPr>
      <t xml:space="preserve">er </t>
    </r>
    <r>
      <rPr>
        <sz val="8"/>
        <rFont val="Tahoma"/>
        <family val="2"/>
      </rPr>
      <t>juin 2004 annexé au verso, dont les parties déclarent avoir pris connaissance. Ces deux documents, dont les articles commencent respectivement par les lettres "</t>
    </r>
    <r>
      <rPr>
        <b/>
        <sz val="8"/>
        <rFont val="Tahoma"/>
        <family val="2"/>
      </rPr>
      <t>P</t>
    </r>
    <r>
      <rPr>
        <sz val="8"/>
        <rFont val="Tahoma"/>
        <family val="2"/>
      </rPr>
      <t>" et "</t>
    </r>
    <r>
      <rPr>
        <b/>
        <sz val="8"/>
        <rFont val="Tahoma"/>
        <family val="2"/>
      </rPr>
      <t>G</t>
    </r>
    <r>
      <rPr>
        <sz val="8"/>
        <rFont val="Tahoma"/>
        <family val="2"/>
      </rPr>
      <t>" sont complémentaires et indissociables.</t>
    </r>
  </si>
  <si>
    <r>
      <t xml:space="preserve">Le mois d'origine à prendre en compte pour la révision des honoraires prévue à l'article </t>
    </r>
    <r>
      <rPr>
        <b/>
        <sz val="9"/>
        <rFont val="Tahoma"/>
        <family val="2"/>
      </rPr>
      <t>G 5.2</t>
    </r>
    <r>
      <rPr>
        <sz val="9"/>
        <rFont val="Tahoma"/>
        <family val="2"/>
      </rPr>
      <t xml:space="preserve"> est :</t>
    </r>
  </si>
  <si>
    <r>
      <t>&gt;&gt;&gt;</t>
    </r>
    <r>
      <rPr>
        <sz val="8"/>
        <rFont val="Tahoma"/>
        <family val="2"/>
      </rPr>
      <t xml:space="preserve">  Adresse projet  :</t>
    </r>
  </si>
  <si>
    <t>&gt; Parties Contractantes</t>
  </si>
  <si>
    <t>Dossier PC (Permis de Construire) ou DP (Déclaration Préalable)</t>
  </si>
  <si>
    <t xml:space="preserve">Sous Total : </t>
  </si>
  <si>
    <t>Dossier de Consultation des Entreprises</t>
  </si>
  <si>
    <t>Relevé état des lieux (Modélisation 3D/ plans-Coupes-Façades)</t>
  </si>
  <si>
    <t>P3.1</t>
  </si>
  <si>
    <t>P3.2</t>
  </si>
  <si>
    <t>P3.3</t>
  </si>
  <si>
    <t>Les notes d'honoraires et demandes de remboursement de frais sont réglées dans un délai de deux semaines, tout retard de règlement ouvre droit au paiement de l'indemnité de retard prévue à l'article G 5.4.2 du CCG et représente :   3,5/10.000ème du montant hors taxes de la facture par jour calendaire.</t>
  </si>
  <si>
    <r>
      <t>IBAN</t>
    </r>
    <r>
      <rPr>
        <sz val="8"/>
        <rFont val="Tahoma"/>
        <family val="2"/>
      </rPr>
      <t xml:space="preserve"> (International Bank Account Number) : FR76 1005 7191 7100 0567 7880 145</t>
    </r>
  </si>
  <si>
    <r>
      <t xml:space="preserve">Domiciliation : </t>
    </r>
    <r>
      <rPr>
        <sz val="8"/>
        <rFont val="Tahoma"/>
        <family val="2"/>
      </rPr>
      <t>CIC BEZIERS KENNEDY / BIC (Bank Identifier Code) : CMCIFRPP</t>
    </r>
  </si>
  <si>
    <t>P 5.6.1 - Échelonnement des versements</t>
  </si>
  <si>
    <t>m²</t>
  </si>
  <si>
    <t>RDC</t>
  </si>
  <si>
    <t>R+1</t>
  </si>
  <si>
    <t>Les parties conviennent ……………………………………………………………………………………………………………………</t>
  </si>
  <si>
    <t>Acte d'engagement (Frais d'ouverture du dossier, analyses…)</t>
  </si>
  <si>
    <t>Habitation</t>
  </si>
  <si>
    <t>EXP</t>
  </si>
  <si>
    <t>Convocation / expertise / rapport</t>
  </si>
  <si>
    <r>
      <t xml:space="preserve">Conformément à l'article P.5.61 du </t>
    </r>
    <r>
      <rPr>
        <b/>
        <sz val="9"/>
        <rFont val="Tahoma"/>
        <family val="2"/>
      </rPr>
      <t>CCG</t>
    </r>
    <r>
      <rPr>
        <sz val="9"/>
        <rFont val="Tahoma"/>
        <family val="2"/>
      </rPr>
      <t xml:space="preserve">* la signature de cette proposition (valeur contractuelle) et ouvre droit à un acompte pour le commencement des études. </t>
    </r>
  </si>
  <si>
    <t>TOTAL MISSION COMPLETE :</t>
  </si>
  <si>
    <t xml:space="preserve"> HT</t>
  </si>
  <si>
    <t>Montant des travaux estimé (valeur HT) :</t>
  </si>
  <si>
    <t>Pourcentage des honoraires  :</t>
  </si>
  <si>
    <t xml:space="preserve"> du montant travaux</t>
  </si>
  <si>
    <t>DECOMPOSITION</t>
  </si>
  <si>
    <t>Délais  (nbr de semaine)</t>
  </si>
  <si>
    <t>études</t>
  </si>
  <si>
    <t>validation</t>
  </si>
  <si>
    <t xml:space="preserve">MISSION COMPLETE ARCHITECTE </t>
  </si>
  <si>
    <t>COL</t>
  </si>
  <si>
    <t>OBLIGATOIRE</t>
  </si>
  <si>
    <t>Pour acceptation des clauses générales</t>
  </si>
  <si>
    <t>MAF</t>
  </si>
  <si>
    <t>Frais d'assurances professionnelles &gt; Montant Travaux x 5,95/°°</t>
  </si>
  <si>
    <t>COM</t>
  </si>
  <si>
    <t>Frais de commission &gt;  via : www.architectes-France</t>
  </si>
  <si>
    <t>GLOBAL</t>
  </si>
  <si>
    <t xml:space="preserve">   &gt; 200 € + 5% honoraires</t>
  </si>
  <si>
    <t>Choix de  la gamme de couleur thématique avec simulation par pièces</t>
  </si>
  <si>
    <t>APD</t>
  </si>
  <si>
    <r>
      <t>Maître d'œuvre :</t>
    </r>
    <r>
      <rPr>
        <sz val="8"/>
        <rFont val="Trebuchet MS"/>
        <family val="2"/>
      </rPr>
      <t xml:space="preserve"> CTP Architectes</t>
    </r>
  </si>
  <si>
    <t>représenté par Laurent cascales, architecte, chef de projet.</t>
  </si>
  <si>
    <r>
      <t xml:space="preserve">Maître d'œuvre </t>
    </r>
    <r>
      <rPr>
        <sz val="8"/>
        <rFont val="Trebuchet MS"/>
        <family val="2"/>
      </rPr>
      <t>: CTP Architectes</t>
    </r>
  </si>
  <si>
    <t>Avant Projet  Définitif</t>
  </si>
  <si>
    <t>DPC</t>
  </si>
  <si>
    <t xml:space="preserve">Adresse Chantier : </t>
  </si>
  <si>
    <t>Chambre 01</t>
  </si>
  <si>
    <t>Chambre 02</t>
  </si>
  <si>
    <t>Salle de jeux</t>
  </si>
  <si>
    <t>Dgt</t>
  </si>
  <si>
    <t>Salle de bain</t>
  </si>
  <si>
    <t xml:space="preserve">wc </t>
  </si>
  <si>
    <t xml:space="preserve"> m²</t>
  </si>
  <si>
    <t>Chambre d'eau</t>
  </si>
  <si>
    <t>Buanderie</t>
  </si>
  <si>
    <t>Dgt + wc</t>
  </si>
  <si>
    <t>Préparation</t>
  </si>
  <si>
    <t>SEJOUR</t>
  </si>
  <si>
    <t>RC</t>
  </si>
  <si>
    <t>TOTAL :</t>
  </si>
  <si>
    <t>Rehabilitation d'une villa à usage d'habitation</t>
  </si>
  <si>
    <t>121 Avenue de Lodève</t>
  </si>
  <si>
    <t>34070 Montpellier</t>
  </si>
  <si>
    <t>Mme Aiguesvives, Mr Jammes</t>
  </si>
  <si>
    <t>Hall / Escalier</t>
  </si>
  <si>
    <t>Rue François Villeneuve, 34070 Montpellier</t>
  </si>
  <si>
    <t>TCE</t>
  </si>
  <si>
    <t>Installation chantier - Mise en sécurité (électricité/eau gaz)</t>
  </si>
  <si>
    <t>Dépose menuiseries intérieurs</t>
  </si>
  <si>
    <t>Reprise en sous-œuvre intérieure</t>
  </si>
  <si>
    <t>Reprise en sous-œuvre façade jardin</t>
  </si>
  <si>
    <t>Enlèvement gravois</t>
  </si>
  <si>
    <t>Sous-Total :</t>
  </si>
  <si>
    <t xml:space="preserve"> 22 Rue François Villeneuve, 34070 Montpellier</t>
  </si>
  <si>
    <t xml:space="preserve"> DESIGNATION de l'opération :</t>
  </si>
  <si>
    <t xml:space="preserve">  ESTIMATION TRAVAUX</t>
  </si>
  <si>
    <t>Ref.</t>
  </si>
  <si>
    <t>17-0512</t>
  </si>
  <si>
    <t>​</t>
  </si>
  <si>
    <t>ctp architecture, sas_Siret 50772925900022 RCS Beziers - N° TVA intracommunautaire : FR87 507 729 259 - APE : 7111Z</t>
  </si>
  <si>
    <t xml:space="preserve">Inscrit au tableau régional de l'ordre des architectes : Languedoc Roussillon N° S12588 /  MAF N° 257773N11 </t>
  </si>
  <si>
    <t xml:space="preserve"> Préparation / Démolition / GO</t>
  </si>
  <si>
    <t xml:space="preserve"> Menuiseries extérieures &amp; intérieures</t>
  </si>
  <si>
    <t>Démolition escalier</t>
  </si>
  <si>
    <t xml:space="preserve">Construction escalier </t>
  </si>
  <si>
    <t>Démolition plancher &amp; Reprise en sous-œuvre intérieure trémie</t>
  </si>
  <si>
    <t>Reprise cloisons et contre-cloisons brique au droit des découpes</t>
  </si>
  <si>
    <t xml:space="preserve">  Construction / GO / Etanchéité</t>
  </si>
  <si>
    <t xml:space="preserve">Etanchéité / isolation / protection </t>
  </si>
  <si>
    <t>Dépose Couverture / Charpente - Annexe RDC (Garage) -</t>
  </si>
  <si>
    <t>Création d'un plancher (support d'étanchéité) - Annexe RDC -</t>
  </si>
  <si>
    <t>TTC / TCE</t>
  </si>
  <si>
    <t>SAS Véranda</t>
  </si>
  <si>
    <t>1 &gt; Sous-Total :</t>
  </si>
  <si>
    <t>2 &gt; Sous-Total :</t>
  </si>
  <si>
    <t>3 &gt; Sous-Total :</t>
  </si>
  <si>
    <t>4 &gt; Sous-Total :</t>
  </si>
  <si>
    <t>5 &gt; Sous-Total :</t>
  </si>
  <si>
    <t>Reprise / Contrôle &amp; entretien chaudière et installation</t>
  </si>
  <si>
    <t>HT</t>
  </si>
  <si>
    <t>Reprise &amp; Création de sanitaires-wc</t>
  </si>
  <si>
    <t>Divers</t>
  </si>
  <si>
    <t>Reprise sur TGBT existant  &amp; Création de lignes électriques</t>
  </si>
  <si>
    <t>Cloison placostyl 72/48mm y compris Plus value hydrofuge</t>
  </si>
  <si>
    <t>Isolation &amp; faux plafond - Annexes RDC -</t>
  </si>
  <si>
    <t>Reprise revêtement sol au droit des démolitions sur l'ensemble</t>
  </si>
  <si>
    <t>Chape isolée et carrelage collé + plinthes - Annexes RDC -</t>
  </si>
  <si>
    <t>TVA :</t>
  </si>
  <si>
    <t>MONTANT TOTAL TTC :</t>
  </si>
  <si>
    <t xml:space="preserve">Montant HT  </t>
  </si>
  <si>
    <t xml:space="preserve"> Sous-Total RC</t>
  </si>
  <si>
    <t>Sous Total R+1</t>
  </si>
  <si>
    <t>SERVIAN, le</t>
  </si>
  <si>
    <t>Laurent CASCALES</t>
  </si>
  <si>
    <t>RÉPARTITION SURFACES &gt;</t>
  </si>
  <si>
    <t>SÉJOUR</t>
  </si>
  <si>
    <t>Réhabilitation d'une villa à usage d'habitation, avec réaménagement intérieur, modification de la façade et aménagement garage.</t>
  </si>
  <si>
    <t xml:space="preserve">  ESTIMATION PAR CORPS D'ETAT</t>
  </si>
  <si>
    <t>Complexe de Baie Séjour / coulissant - Châssis-fixe + VR</t>
  </si>
  <si>
    <t>Baie coulissante Salon + VR</t>
  </si>
  <si>
    <t>Fourniture-Pose Bloc-portes intérieurs (x10) et mise en jeu</t>
  </si>
  <si>
    <t xml:space="preserve"> Électricité / Plomberie</t>
  </si>
  <si>
    <t xml:space="preserve"> Plâtrerie-Isolation / Revêtement sol-mur</t>
  </si>
  <si>
    <t>Contre-mur demi styl + Isolation thermique - Annexe RDC -</t>
  </si>
  <si>
    <t>Faïences salle d'eau-wc &amp; listel</t>
  </si>
  <si>
    <t>RÉCAPITULATIF</t>
  </si>
  <si>
    <t>2017-0530</t>
  </si>
  <si>
    <t>225 m²</t>
  </si>
  <si>
    <t>137 m²</t>
  </si>
  <si>
    <t>Réhabilitation</t>
  </si>
  <si>
    <t>KR 55</t>
  </si>
  <si>
    <t xml:space="preserve">   Dans le cadre d'une mission de maîtrise d’œuvre et de suivi de travaux, cette proposition d'honoraires  est établie sur l'ensemble des travaux. Le montant d'honoraires est proposé sur la base  forfaitaire du budget  travaux estimé à 80 000 € HT. Suite à la répartition étable en EP :</t>
  </si>
  <si>
    <t>(hors missions complémentaires)</t>
  </si>
  <si>
    <t>Non compté</t>
  </si>
  <si>
    <t>&gt; Remise commerciale</t>
  </si>
  <si>
    <t>FACTURE N°</t>
  </si>
  <si>
    <t>Maître d'ouvrage</t>
  </si>
  <si>
    <t>EP</t>
  </si>
  <si>
    <t>ETUDES PRELIMINAIRES</t>
  </si>
  <si>
    <t>FACTURE N° :    1</t>
  </si>
  <si>
    <t>170-512</t>
  </si>
  <si>
    <t xml:space="preserve">      Réhabilitation d'une villa à usage d'habitation, avec réaménagement intérieur, modification de la façade et aménagement garage.</t>
  </si>
  <si>
    <t xml:space="preserve"> </t>
  </si>
  <si>
    <t>?</t>
  </si>
  <si>
    <t>SITUATION N° 170530</t>
  </si>
  <si>
    <t>1</t>
  </si>
  <si>
    <t>Dossier  DP (Déclaration Préalable)</t>
  </si>
  <si>
    <t>Relevé état des lieux (Modélisation 3D)</t>
  </si>
  <si>
    <t xml:space="preserve"> -  SITUATION COMPTABLE</t>
  </si>
  <si>
    <t>P3</t>
  </si>
  <si>
    <t>Avancement</t>
  </si>
  <si>
    <t xml:space="preserve">    Montant TTC réglé le, ... </t>
  </si>
  <si>
    <t>TOTAL HT :</t>
  </si>
  <si>
    <t>Prochaine situation  TTC :</t>
  </si>
  <si>
    <t>Nouvelles coordonnées à compter du 19/06/2017</t>
  </si>
  <si>
    <r>
      <t xml:space="preserve">Domiciliation : </t>
    </r>
    <r>
      <rPr>
        <sz val="8"/>
        <rFont val="Tahoma"/>
        <family val="2"/>
      </rPr>
      <t xml:space="preserve">CIC BEZIERS KENNEDY / BIC (Bank Identifier Code) : </t>
    </r>
    <r>
      <rPr>
        <sz val="10"/>
        <rFont val="Tahoma"/>
        <family val="2"/>
      </rPr>
      <t>CMCIFRPP</t>
    </r>
  </si>
  <si>
    <r>
      <t>IBAN</t>
    </r>
    <r>
      <rPr>
        <sz val="8"/>
        <rFont val="Tahoma"/>
        <family val="2"/>
      </rPr>
      <t xml:space="preserve"> (International Bank Account Number) : </t>
    </r>
    <r>
      <rPr>
        <sz val="10"/>
        <color indexed="16"/>
        <rFont val="Tahoma"/>
        <family val="2"/>
      </rPr>
      <t>FR76 1005 7190 2700 0567 7880 171</t>
    </r>
  </si>
  <si>
    <t>Adresse : 195 Boulevard de l'Aéroport international, 34000 Montpellier</t>
  </si>
  <si>
    <t>Baobât</t>
  </si>
  <si>
    <t>Miras</t>
  </si>
  <si>
    <t>Adresse : 480 Avenue André Ampère, 34170 Castelnau-le-Lez</t>
  </si>
  <si>
    <t xml:space="preserve"> 04 67 02 65 65</t>
  </si>
  <si>
    <t xml:space="preserve">Téléphone : </t>
  </si>
  <si>
    <t>06 29 28 56 28</t>
  </si>
  <si>
    <t>06 27 49 07 69</t>
  </si>
  <si>
    <t>Sahin Construction</t>
  </si>
  <si>
    <t>Devis D Clim.pdf</t>
  </si>
  <si>
    <t>ARTISELEC__devis  DE01127 :</t>
  </si>
  <si>
    <t>DEVIS-Menuiserie-0843 :</t>
  </si>
  <si>
    <t>CASEO_Meunuiserie_DEVIS N° D-1709-19375 :</t>
  </si>
  <si>
    <t>Montant TTC</t>
  </si>
  <si>
    <t>AVSCLIM__D84C0817 :</t>
  </si>
  <si>
    <t>CAECLIM_DE1701199 :</t>
  </si>
  <si>
    <t>TRAVAUX TOUT CORPS D'ETAT</t>
  </si>
  <si>
    <t>MAITRISE D'OUVRAGE</t>
  </si>
  <si>
    <t xml:space="preserve">ARCHITECTE </t>
  </si>
  <si>
    <t>Art.</t>
  </si>
  <si>
    <t>DESIGNATION</t>
  </si>
  <si>
    <t>Unité</t>
  </si>
  <si>
    <t>Quantité</t>
  </si>
  <si>
    <t>Ens</t>
  </si>
  <si>
    <t>Frais de Location et rotation de benne à Gravois et Déchet</t>
  </si>
  <si>
    <t>U</t>
  </si>
  <si>
    <t>121 Avenue de Lodève, 34070 Montpellier</t>
  </si>
  <si>
    <t>OA CONSTRUCTION</t>
  </si>
  <si>
    <t>06.86.04.02.22</t>
  </si>
  <si>
    <t>… de la part de Mne Julie LASSUS°</t>
  </si>
  <si>
    <t>( SAHIN SAMI) Maçon</t>
  </si>
  <si>
    <t xml:space="preserve">06 27 49 07 69 </t>
  </si>
  <si>
    <t>Mr Loubiere conseil</t>
  </si>
  <si>
    <t>message</t>
  </si>
  <si>
    <t>renovation@miras.fr</t>
  </si>
  <si>
    <t>QUET</t>
  </si>
  <si>
    <t>entreprise.sahin01@gmail.com</t>
  </si>
  <si>
    <t>MONTANT HT</t>
  </si>
  <si>
    <t>Constat d'huissier concernant les ouvrages mitoyens avant travaux</t>
  </si>
  <si>
    <t>Ft</t>
  </si>
  <si>
    <t>Etaiement structurel avant reprise en sous-œuvre  / RDC</t>
  </si>
  <si>
    <t>Les Quantités et Ouvrages décrits sont émis à titre indicatif et non exhaustif. Il est de la responsabilité de l'entrepreneur répondant à la présente offre, de vérifier les quantités d'ouvrages. Si l'entrepreneur considère l'absence de désignation d'ouvrages élémentaires ou complémentaires, ce dernier devra les énumérer dans un BPU Annexe renseigné et identique au présent document, puis le joindre à l'offre.</t>
  </si>
  <si>
    <t>Depose de la couverture en bac acier ondulé</t>
  </si>
  <si>
    <t>Dépose des pannes de charpente</t>
  </si>
  <si>
    <t>Contreventement provisoire pour mesure conservatoire</t>
  </si>
  <si>
    <t>Dépose des menuiseries bois</t>
  </si>
  <si>
    <t>Démolition cloison</t>
  </si>
  <si>
    <t>Démolition corniches en platre staff</t>
  </si>
  <si>
    <t xml:space="preserve">Dépose de la  menuiserie coulissante </t>
  </si>
  <si>
    <t>ml</t>
  </si>
  <si>
    <t>2</t>
  </si>
  <si>
    <t>Valeur HT</t>
  </si>
  <si>
    <r>
      <t>Maître d'œuvre :</t>
    </r>
    <r>
      <rPr>
        <sz val="8"/>
        <rFont val="Arial Narrow"/>
        <family val="2"/>
      </rPr>
      <t xml:space="preserve"> CTP Architectes</t>
    </r>
  </si>
  <si>
    <r>
      <t>IBAN</t>
    </r>
    <r>
      <rPr>
        <sz val="8"/>
        <rFont val="Arial Narrow"/>
        <family val="2"/>
      </rPr>
      <t xml:space="preserve"> (International Bank Account Number) : </t>
    </r>
    <r>
      <rPr>
        <sz val="10"/>
        <color indexed="16"/>
        <rFont val="Arial Narrow"/>
        <family val="2"/>
      </rPr>
      <t>FR76 1005 7190 2700 0567 7880 171</t>
    </r>
  </si>
  <si>
    <r>
      <t xml:space="preserve">Domiciliation : </t>
    </r>
    <r>
      <rPr>
        <sz val="8"/>
        <rFont val="Arial Narrow"/>
        <family val="2"/>
      </rPr>
      <t xml:space="preserve">CIC BEZIERS KENNEDY / BIC (Bank Identifier Code) : </t>
    </r>
    <r>
      <rPr>
        <sz val="10"/>
        <rFont val="Arial Narrow"/>
        <family val="2"/>
      </rPr>
      <t>CMCIFRPP</t>
    </r>
  </si>
  <si>
    <t>SITUATION N° 1705301 :</t>
  </si>
  <si>
    <t>TOTAL TTC :</t>
  </si>
  <si>
    <t xml:space="preserve">Reste du </t>
  </si>
  <si>
    <t xml:space="preserve">  Réglé par virement le 09/08/2017</t>
  </si>
  <si>
    <t xml:space="preserve"> TTC</t>
  </si>
  <si>
    <t>Daniel  FAURET - 06 11 57 07 36</t>
  </si>
  <si>
    <t>henri.fauret@sfr.fr</t>
  </si>
  <si>
    <t>06 76 80 86 04 - f.guti@hotmail.fr</t>
  </si>
  <si>
    <t>XAVIER GARRIGUES - 06 08 21 49 61 - garrigues.energie@gmail.com</t>
  </si>
  <si>
    <t xml:space="preserve">Plaquiste : </t>
  </si>
  <si>
    <t xml:space="preserve">Plombier  : </t>
  </si>
  <si>
    <t>Elec  :</t>
  </si>
  <si>
    <t>GUTIERREZ ÉLECTRICITÉ</t>
  </si>
  <si>
    <t>valrossiennedeplac@gmail.com - Tel :  06 74 28 24 69</t>
  </si>
  <si>
    <t>françois.guillo@free.fr - 06 20 40 94 41</t>
  </si>
  <si>
    <t>Peinture/Façade :</t>
  </si>
  <si>
    <r>
      <t>Technique Façade - techniquefacade@yahoo.com</t>
    </r>
    <r>
      <rPr>
        <sz val="11"/>
        <color indexed="8"/>
        <rFont val="Arial Narrow"/>
        <family val="2"/>
      </rPr>
      <t> - Tel :  06 74 74 75 55</t>
    </r>
  </si>
  <si>
    <t>Coordonnées entreprises</t>
  </si>
  <si>
    <t>ENTREPRISES</t>
  </si>
  <si>
    <t>Mme Mr Jammes</t>
  </si>
  <si>
    <t>Nom</t>
  </si>
  <si>
    <t>Téléphone</t>
  </si>
  <si>
    <t>Mail</t>
  </si>
  <si>
    <t>LOT</t>
  </si>
  <si>
    <t>Etanchéité</t>
  </si>
  <si>
    <t xml:space="preserve">Préparation - Construction Gros-Œuvre </t>
  </si>
  <si>
    <t>RAMDANI</t>
  </si>
  <si>
    <t xml:space="preserve">ramdanisaid34@gmail.com </t>
  </si>
  <si>
    <t>06 74 98 13 76</t>
  </si>
  <si>
    <t xml:space="preserve"> Plâtrerie - Isolation </t>
  </si>
  <si>
    <t>Daniel  FAURET</t>
  </si>
  <si>
    <t>06 11 57 07 36</t>
  </si>
  <si>
    <t xml:space="preserve"> 06 74 28 24 69</t>
  </si>
  <si>
    <t>valrossiennedeplac@gmail.com</t>
  </si>
  <si>
    <t>DEMAS</t>
  </si>
  <si>
    <t>06 27 66 24 17</t>
  </si>
  <si>
    <t>info@menuiseriejeandelmas.com</t>
  </si>
  <si>
    <t>CASEO</t>
  </si>
  <si>
    <t>06 67 99 17 97</t>
  </si>
  <si>
    <t xml:space="preserve"> Électricité </t>
  </si>
  <si>
    <t>ARTISELEC</t>
  </si>
  <si>
    <t>06 24 30 77 38</t>
  </si>
  <si>
    <t>artiselec34@orange.fr</t>
  </si>
  <si>
    <t xml:space="preserve">GUTIERREZ </t>
  </si>
  <si>
    <t xml:space="preserve">06 76 80 86 04 </t>
  </si>
  <si>
    <t>f.guti@hotmail.fr</t>
  </si>
  <si>
    <t>MIRAS</t>
  </si>
  <si>
    <t>Plomberie</t>
  </si>
  <si>
    <t>X.GARRIGUES</t>
  </si>
  <si>
    <t>06 08 21 49 61</t>
  </si>
  <si>
    <t>garrigues.energie@gmail.com</t>
  </si>
  <si>
    <t>GUILLO</t>
  </si>
  <si>
    <t>06 20 40 94 41</t>
  </si>
  <si>
    <t>françois.guillo@free.fr</t>
  </si>
  <si>
    <t>06 86 04 02 22</t>
  </si>
  <si>
    <t>Revêtement sol-mur</t>
  </si>
  <si>
    <t>MEDITRAG</t>
  </si>
  <si>
    <t>g.mompeon@meditrag.fr</t>
  </si>
  <si>
    <t>06 32 70 30 13</t>
  </si>
  <si>
    <t>1        2</t>
  </si>
  <si>
    <t>5       6</t>
  </si>
  <si>
    <t>contact@baoba.com</t>
  </si>
  <si>
    <t xml:space="preserve">of.constructions@yahoo.fr </t>
  </si>
  <si>
    <t>06 74 74 75 55</t>
  </si>
  <si>
    <t>techniquefacade@yahoo.com</t>
  </si>
  <si>
    <t>Technique Façade</t>
  </si>
  <si>
    <t>Peinture &amp; Façade</t>
  </si>
  <si>
    <t>SAHIM SAMI</t>
  </si>
  <si>
    <t>D-CLIM</t>
  </si>
  <si>
    <t>dclimsarl@orange.fr</t>
  </si>
  <si>
    <t>04 6754 13 41</t>
  </si>
  <si>
    <t>CLIMAVIE</t>
  </si>
  <si>
    <t>07 78 93 40 12</t>
  </si>
  <si>
    <t>m.chevalier@caseo-maison.com</t>
  </si>
  <si>
    <t>CLIM AIR ELEC</t>
  </si>
  <si>
    <t>06 76 87 24 00</t>
  </si>
  <si>
    <t>clim.air.elec@wanadoo.fr</t>
  </si>
  <si>
    <t>CLIMATISATION</t>
  </si>
  <si>
    <t>christian.derouet@climavie.fr</t>
  </si>
  <si>
    <t>NF</t>
  </si>
  <si>
    <t xml:space="preserve">  </t>
  </si>
  <si>
    <t>x</t>
  </si>
  <si>
    <t>REUNION DE CHANTIER</t>
  </si>
  <si>
    <t>3</t>
  </si>
  <si>
    <t>6</t>
  </si>
  <si>
    <t>4</t>
  </si>
  <si>
    <t>5</t>
  </si>
  <si>
    <t>7</t>
  </si>
  <si>
    <t>Semaine N°</t>
  </si>
  <si>
    <t>Mois :</t>
  </si>
  <si>
    <t>Année :</t>
  </si>
  <si>
    <t>BET DELORME</t>
  </si>
  <si>
    <t>Laurent Cascales / CTP Architectes</t>
  </si>
  <si>
    <t>GROUPEMENT de Maîtrise d’œuvre</t>
  </si>
  <si>
    <t>PRE-PLANNING DE TRAVAUX</t>
  </si>
  <si>
    <t>Mise à jour</t>
  </si>
  <si>
    <t>IND 00</t>
  </si>
  <si>
    <t xml:space="preserve"> JUIN 2017</t>
  </si>
  <si>
    <t>MAITRE D'OUVRAGE</t>
  </si>
  <si>
    <t>ESTIMATION PREVISIONNELLE DES TRAVAUX TCE</t>
  </si>
  <si>
    <t>REHABILITATION D'UNE MAISON D'HABITATION - 22 Rue François Villeneuve, 34070 Montpellier</t>
  </si>
  <si>
    <t>BORDEREAUX DU PRIX UNITAIRE - TCE</t>
  </si>
  <si>
    <t>DECOMPOSITION DU PRIX GLOBAL ET FORFAITAIRE</t>
  </si>
  <si>
    <t>REHABILITATION D'UNE MAISON D'HABITATION</t>
  </si>
  <si>
    <t xml:space="preserve">PHASE AVANT PROJET </t>
  </si>
  <si>
    <t>ESTIMATION PRO</t>
  </si>
  <si>
    <t>IND2</t>
  </si>
  <si>
    <t>Réhabilitation d'une maison d'habitation - 22 Rue François Villeneuve, 34070 Montpellier</t>
  </si>
  <si>
    <t>Mme , Mr JAMMES</t>
  </si>
  <si>
    <t>tel : 06 26 53 62 66</t>
  </si>
  <si>
    <t>Mr CASCALES - Architecte DPLG</t>
  </si>
  <si>
    <t>tel : 06 09 78 61 44</t>
  </si>
  <si>
    <t>ECONOMISTE</t>
  </si>
  <si>
    <t>tel : 06 26 12 28 98</t>
  </si>
  <si>
    <t>P.U HT</t>
  </si>
  <si>
    <t>LOT 01</t>
  </si>
  <si>
    <t>PREPARATION - DEMOLITION - SOUS ŒUVRE - TERRASSEMENT &amp; RESEAUX</t>
  </si>
  <si>
    <t>1.1</t>
  </si>
  <si>
    <t>TRAVAUX DE PREPARATION</t>
  </si>
  <si>
    <t>L'ensemble comprend le Constat d'huissier, l'Installation chantier, la neutralisation des réseaux, l'aménagement d'une aire de stockage, la réalisation de sondages et d'étaiement préventifs avant la réalisation des démolitions</t>
  </si>
  <si>
    <t>1.1.1</t>
  </si>
  <si>
    <t>1.1.2</t>
  </si>
  <si>
    <t>1.1.3</t>
  </si>
  <si>
    <t>Aménagement  provisoire pour arrivée et stockage du matériel</t>
  </si>
  <si>
    <t>1.1.4</t>
  </si>
  <si>
    <t>1.1.5</t>
  </si>
  <si>
    <t>Total</t>
  </si>
  <si>
    <t>1.2</t>
  </si>
  <si>
    <t>TRAVAUX DE DEMOLITION</t>
  </si>
  <si>
    <t>L'ensemble Concerne la démolition de l'annexe garage, la démolitions du RDC maison, la démolitions du R+1 maison, Concerne également la mise en place de bennes permettant le tri sélectif des gravats et déchets de chantier, le coût de la rotation des bennes et le traitement des déchets</t>
  </si>
  <si>
    <t>TRAVAUX DE DEMOLITION DE L'ANNEXE GARAGE</t>
  </si>
  <si>
    <t>1.2.1</t>
  </si>
  <si>
    <t>m2</t>
  </si>
  <si>
    <t>1.2.2</t>
  </si>
  <si>
    <t>1.2.3</t>
  </si>
  <si>
    <t>1.2.4</t>
  </si>
  <si>
    <t>1.2.5</t>
  </si>
  <si>
    <t>Plus value pour stockage soigné et réemplois des menuiseries extérieures</t>
  </si>
  <si>
    <t>1.2.6</t>
  </si>
  <si>
    <t>Démolition mur côté jardin épaisseur 20 cm</t>
  </si>
  <si>
    <t>1.2.7</t>
  </si>
  <si>
    <t>Dépose des réseaux existant secs &amp; humides non réemployés - Garage</t>
  </si>
  <si>
    <t>TRAVAUX DE DEMOLITION DU RDC - MAISON</t>
  </si>
  <si>
    <t>1.2.8</t>
  </si>
  <si>
    <t>1.2.9</t>
  </si>
  <si>
    <t>1.2.10</t>
  </si>
  <si>
    <t>1.2.11</t>
  </si>
  <si>
    <t>Dépose sans récupération des portes intérieures</t>
  </si>
  <si>
    <t>1.2.12</t>
  </si>
  <si>
    <t>Dépose en conservation des menuiseries extérieures</t>
  </si>
  <si>
    <t>1.2.13</t>
  </si>
  <si>
    <t>1.2.14</t>
  </si>
  <si>
    <t>Dépose des équipements de Cuisine</t>
  </si>
  <si>
    <t>1.2.15</t>
  </si>
  <si>
    <t>Dépose des équipements de WC</t>
  </si>
  <si>
    <t>1.2.16</t>
  </si>
  <si>
    <t>Dépose des réseaux existant secs &amp; humides non réemployés - RDC</t>
  </si>
  <si>
    <t>1.2.17</t>
  </si>
  <si>
    <t>Dépose du revêtement de sol dur + chape - RDC</t>
  </si>
  <si>
    <t>1.2.18</t>
  </si>
  <si>
    <t>Démolition porte condamnée en façade</t>
  </si>
  <si>
    <t>1.2.19</t>
  </si>
  <si>
    <t>Dépose menuiserie de porte condamnée en façade</t>
  </si>
  <si>
    <t xml:space="preserve">Dépose des grilles en feronneries </t>
  </si>
  <si>
    <t>TRAVAUX DE DEMOLITION DU R+1 - MAISON</t>
  </si>
  <si>
    <t>1.2.20</t>
  </si>
  <si>
    <t>1.2.21</t>
  </si>
  <si>
    <t>PM</t>
  </si>
  <si>
    <t>1.2.22</t>
  </si>
  <si>
    <t>Dépose sans récupération des menuiseries intérieures</t>
  </si>
  <si>
    <t>1.2.23</t>
  </si>
  <si>
    <t>Dépose des équipements de SDB</t>
  </si>
  <si>
    <t>1.2.24</t>
  </si>
  <si>
    <t>Dépose du revêtement de sol dur + chape - R+1</t>
  </si>
  <si>
    <t>TRAITEMENT DES GRAVOIS ISSUS DES DEMOLITIONS</t>
  </si>
  <si>
    <t>1.2.25</t>
  </si>
  <si>
    <t>1.2.26</t>
  </si>
  <si>
    <t>Frais de traitement des déchets évacués (t)- déchets Inertes triés à 100 %</t>
  </si>
  <si>
    <t>1.3</t>
  </si>
  <si>
    <t xml:space="preserve">EXTENSION RESEAUX - Réseaux Eaux Usées </t>
  </si>
  <si>
    <t>L'ensemble comprend la fourniture et la pose d'un réseaux d'évacuation EU au sol compris travaux de VRD nécessaires aux évacuations sur réseaux existant depuis garage</t>
  </si>
  <si>
    <t>1.3.1</t>
  </si>
  <si>
    <t>Démolition en pénétration pour passage de réseaux</t>
  </si>
  <si>
    <t>1.3.2</t>
  </si>
  <si>
    <t>Terrassement en fouille pour passage de réseaux</t>
  </si>
  <si>
    <t>1.3.3</t>
  </si>
  <si>
    <t>Fourniture et pose de réseaux diam 100 en PVC compris mise en attente des réseaux</t>
  </si>
  <si>
    <t>1.3.4</t>
  </si>
  <si>
    <t>Façon de raccordement et essais de fonctionnement du réseaux</t>
  </si>
  <si>
    <t>1.3.5</t>
  </si>
  <si>
    <t>Remblaiement des réseaux par déblais</t>
  </si>
  <si>
    <t>1.4</t>
  </si>
  <si>
    <t>EXTENSION RESEAUX - Adduction AEP et Réseaux Sec</t>
  </si>
  <si>
    <t>L'ensemble comprend la fourniture et la pose d'un réseaux d'adduction AEP &amp; Elec compris travaux de VRD nécessaires, suivant plans de l'Architecte</t>
  </si>
  <si>
    <t>1.4.1</t>
  </si>
  <si>
    <t>1.4.2</t>
  </si>
  <si>
    <t>1.4.3</t>
  </si>
  <si>
    <t>Fourniture et pose de fourreaux TPC 90 EDF</t>
  </si>
  <si>
    <t>1.4.4</t>
  </si>
  <si>
    <t>Fourniture et pose de fourreaux PTT 45</t>
  </si>
  <si>
    <t>1.4.5</t>
  </si>
  <si>
    <t>Fourniture et pose de fourreaux AEP 25</t>
  </si>
  <si>
    <t>1.4.6</t>
  </si>
  <si>
    <t>1.5</t>
  </si>
  <si>
    <t>TERRASSEMENT - AMENAGEMENTS EXTERIEURS</t>
  </si>
  <si>
    <t>L'ensemble comprend la démolition des maçonneries du jardin existant, le décaissement des terres végétale et de l'engazonnement, la protection des végétaux conservés</t>
  </si>
  <si>
    <t>1.5.1</t>
  </si>
  <si>
    <t>Démolition des maçonneries du jardin existant</t>
  </si>
  <si>
    <t>1.5.2</t>
  </si>
  <si>
    <t>Décaissement des terres végétale et de l'engazonnement</t>
  </si>
  <si>
    <t>1.5.3</t>
  </si>
  <si>
    <t>Abattage et desouchement d'un arbre</t>
  </si>
  <si>
    <t>1.5.4</t>
  </si>
  <si>
    <t xml:space="preserve">Mise à niveau de l'emprise de la future terrasse </t>
  </si>
  <si>
    <t>1.5.5</t>
  </si>
  <si>
    <t>Terrassement en masse sur emprises des extensions</t>
  </si>
  <si>
    <t>TOTAL HT : PREPARATION - DEMOLITION - SOUS ŒUVRE - TERRASSEMENT &amp; RESEAUX</t>
  </si>
  <si>
    <t xml:space="preserve">MONTANT TOTAL H.T : </t>
  </si>
  <si>
    <t>LOT 02</t>
  </si>
  <si>
    <t>MACONNERIE - GROS ŒUVRE</t>
  </si>
  <si>
    <t>2.1</t>
  </si>
  <si>
    <t>CREATION ET RENFORCEMENT DE FONDATIONS</t>
  </si>
  <si>
    <t>RDC - L'ensemble comprend le percement de la dalle existante, le refouillement en puits, compris blindage des fouilles, la mise en place des cages d'armatures, le percement et le scellement chimique pour la jonction avec les fondations existantes, le coulage en place du béton, le coffrage, le feraillage et le coulage des poteaux BA</t>
  </si>
  <si>
    <t>CREATION DE FONDATIONS POUR EXTENSION</t>
  </si>
  <si>
    <t>2.1.1</t>
  </si>
  <si>
    <t>Terrassement en fouilles pour semelles BA neuves pour création de fondation d'extension</t>
  </si>
  <si>
    <t>2.1.2</t>
  </si>
  <si>
    <t>Feraillage et coulage béton des fondations en rigoles</t>
  </si>
  <si>
    <t>RENFORCEMENT DE FONDATIONS EXTERIEUR</t>
  </si>
  <si>
    <t>2.1.3</t>
  </si>
  <si>
    <t xml:space="preserve">Scillage et percement du dallage (extérieur) </t>
  </si>
  <si>
    <t>2.1.4</t>
  </si>
  <si>
    <t>Terrassement en puits pour plots de fondation</t>
  </si>
  <si>
    <t>m3</t>
  </si>
  <si>
    <t>2.1.5</t>
  </si>
  <si>
    <t>Feraillage et coulage béton des fondations en semelle élargie (plots)</t>
  </si>
  <si>
    <t>CREATION DE FONDATIONS INTERIEUR</t>
  </si>
  <si>
    <t>2.1.6</t>
  </si>
  <si>
    <t>Scillage et percement du dallage existant en RDC</t>
  </si>
  <si>
    <t>2.1.7</t>
  </si>
  <si>
    <t>Terrassement en fouille pour semelles de fondation à créer</t>
  </si>
  <si>
    <t>2.1.8</t>
  </si>
  <si>
    <t>Feraillage et coulage béton des fondations en plots</t>
  </si>
  <si>
    <t>RENFORCEMENT STRUCTUREL - POTEAUX B.A.</t>
  </si>
  <si>
    <t>2.1.9</t>
  </si>
  <si>
    <t>Coffrage, feraillage et coulage béton des poteaux BA</t>
  </si>
  <si>
    <t>2.2</t>
  </si>
  <si>
    <t>REFECTION ET CREATION DE DALLAGE / PLANCHER B.A.</t>
  </si>
  <si>
    <t xml:space="preserve">REFECTION DE DALLAGE </t>
  </si>
  <si>
    <t>2.2.1</t>
  </si>
  <si>
    <t>Réfection du Dallage BA en RDC après renfort des fondations</t>
  </si>
  <si>
    <t>CREATION DE DALLAGE</t>
  </si>
  <si>
    <t>2.2.2</t>
  </si>
  <si>
    <t>Création d'un dallage sur terre plein - extension ancien garage (cour&amp;rue)</t>
  </si>
  <si>
    <t>CREATION DE PLANCHER B.A.</t>
  </si>
  <si>
    <t>2.2.3</t>
  </si>
  <si>
    <t>Bouchement de l'ancienne trémie d'escalier - Plancher Haut RDC</t>
  </si>
  <si>
    <t>2.3</t>
  </si>
  <si>
    <t>MODIFICATION &amp; CREATION D'OUVERTURES</t>
  </si>
  <si>
    <t>L'ensemble comprend la réalisation de reprise en sous œuvre, la modification d'ouverture en sous œuvre, la création d'ouverture en sous œuvre, suivant directives de l'Architecte</t>
  </si>
  <si>
    <t>MODIFICATION &amp; CREATION D'OUVERTURES - RDC</t>
  </si>
  <si>
    <t>2.3.1</t>
  </si>
  <si>
    <t>Dépose du mur de refend entre ancien Séjour/Escalier</t>
  </si>
  <si>
    <t>2.3.2</t>
  </si>
  <si>
    <t>Refouillement, création de sommiers, fourniture et pose d'un IPN 260mm</t>
  </si>
  <si>
    <t>2.3.3</t>
  </si>
  <si>
    <t>Dépose du mur de refend entre ancien Salon/Escalier</t>
  </si>
  <si>
    <t>2.3.4</t>
  </si>
  <si>
    <t>2.3.5</t>
  </si>
  <si>
    <t>Fourniture et pose HEA 120mm, compris assemblage en appuis avec IPN</t>
  </si>
  <si>
    <t>2.3.6</t>
  </si>
  <si>
    <t>Refouillement, création de sommiers, fourniture et pose d'un HEA 120mm au droit de la nouvelle trémie d'escalier, compris assemblage en appuis/HEA</t>
  </si>
  <si>
    <t>2.3.7</t>
  </si>
  <si>
    <t>Refouillement, création de sommiers, fourniture et pose d'un HEA 140mm</t>
  </si>
  <si>
    <t>2.3.8</t>
  </si>
  <si>
    <t>Refouillement, création de sommiers, fourniture et pose d'un HEA 100mm au droit de la nouvelle trémie d'escalier, compris assemblage en appuis / HEA</t>
  </si>
  <si>
    <t>2.3.9</t>
  </si>
  <si>
    <t>Réalisation d'une ouverture en sous œuvre sur façade côté terrasse -                 Dim 1,80 x 2,20m htr</t>
  </si>
  <si>
    <t>2.3.10</t>
  </si>
  <si>
    <t>Fourniture et pose d'un HEA 140mm, linteau sous œuvre Dim 1,80 x h2,20m</t>
  </si>
  <si>
    <t>2.3.11</t>
  </si>
  <si>
    <t>Réalisation d'une ouverture en sous œuvre sur façade côté terrasse - Dim 2,40 x 2,20m htr</t>
  </si>
  <si>
    <t>2.3.12</t>
  </si>
  <si>
    <t>Fourniture et pose d'un HEA 140mm, linteau sous œuvre Dim 2,40 xh 2,20m</t>
  </si>
  <si>
    <t>2.3.13</t>
  </si>
  <si>
    <t>Façon de coffrage et enrobage béton des renforts de plancher HEA &amp; IPN</t>
  </si>
  <si>
    <t>2.3.14</t>
  </si>
  <si>
    <t xml:space="preserve">Coffrage, feraillage et coulage Seuils B.A - RDC Façade Maison </t>
  </si>
  <si>
    <t>2.3.15</t>
  </si>
  <si>
    <t>Plus value pour coffre intégré type COFFRA pour VR</t>
  </si>
  <si>
    <t>MACONNERIES &amp; ELEVATIONS</t>
  </si>
  <si>
    <t>L'ensemble comprend la réalisation des préparionts maçonnées pour l'élévation de murs à ossature bois. Plus, maçonnerie de remplissage, création d'un escalier maçonné</t>
  </si>
  <si>
    <t>OUVRAGES MACONNEES</t>
  </si>
  <si>
    <t>Rang Maçonné support de construction bois (Extension ancien garage vers Terrasse), compris arrase étanche.</t>
  </si>
  <si>
    <t>Bèches coulées sur place support de lamnourdes de terrasse 30x h.10 cm</t>
  </si>
  <si>
    <t>ELEVATIONS OSSATURE BOIS</t>
  </si>
  <si>
    <t>L'ensemble comprend Fabrication en atelier ou sur site, fourniture et mise en œuvre de panneaux en ossature bois constitué de lisses basses intermédiaires, montants verticaux (entre axes 60cm suivant étude BE) section 145x55 (suivant étude BET) compris trémies verticales pour réservation d'ouvertures suivant plans architecte - Fixation en contre-ventement de l'ensemble des éléments par panneaux OSB 18mm compris cloutage dans les règle de l'art et suivant les préconisations du CSTB - Compris Fourniture et pose d'une isolation thermique en laine de bois compacté 145mm, mise en œuvre entre montant verticaux de l'ossature des panneaux, Compris pare vapeur face Int &amp; pare pluie en Ext - Compris Appuis, Seuils, Linteaux, Poutre et Poteaux. compris bardage vertical</t>
  </si>
  <si>
    <t>Plus value pour bardage TRESPA ou VARIOPLAN</t>
  </si>
  <si>
    <t>ESCALIER MACONNE EN B.A</t>
  </si>
  <si>
    <t>Façon de coffrage, feraillage et coulage en place d'un escalier balancé en Béton Armé</t>
  </si>
  <si>
    <t>DIVERS</t>
  </si>
  <si>
    <t>Percement de trémis pour nouvelle évacuation, compris calfeutrement des passage en trémis</t>
  </si>
  <si>
    <t>TOTAL HT : MACONNERIE - GROS ŒUVRE</t>
  </si>
  <si>
    <t>03</t>
  </si>
  <si>
    <t xml:space="preserve">CHARPENTE &amp; COUVERTURE </t>
  </si>
  <si>
    <t>L'ensemble comprend la fourniture et la mise en œuvre d'une nouvelle Charpente et Couverture sur l'ancien garage, la révisions des ouvrages de couverture de la maison, la révison du plancher haut du R+1, compris mise en oeuvre des lambourdes pour revêtement terrasse, ensemble suivant directives de l'Architecte</t>
  </si>
  <si>
    <t>3.1</t>
  </si>
  <si>
    <t>CHARPENTE ET COUVERTURE DE L'EXTENSION</t>
  </si>
  <si>
    <t>3.1.1</t>
  </si>
  <si>
    <t>Fourniture et pose d'un solivage neuf pour la charpente de l'ancien garage</t>
  </si>
  <si>
    <t>3.1.2</t>
  </si>
  <si>
    <t>Fourniture et pose d'un plancher bois (haut RDC) sur ancien garage</t>
  </si>
  <si>
    <t>Modif quantité</t>
  </si>
  <si>
    <t>3.1.3</t>
  </si>
  <si>
    <t>Fourniture et pose d'un complexe d'étanchéité armé collé à chaud compris relevés au droit des acrotères,solin et couvertines alu.</t>
  </si>
  <si>
    <t>3.1.4</t>
  </si>
  <si>
    <t>Fourniture et pose de buses d'aération compris ouvrage d'étanchéité</t>
  </si>
  <si>
    <t>3.1.5</t>
  </si>
  <si>
    <t>Fourniture et pose de naissance EP et boite d'eau compris ouvrage d'étanchéité</t>
  </si>
  <si>
    <t>3.1.6</t>
  </si>
  <si>
    <t>Fourniture et pose de pissettes pour évacuation des EP en pénétration des acrotère, compris ouvrage d'étanchéité</t>
  </si>
  <si>
    <t>3.1.7</t>
  </si>
  <si>
    <t>Fourniture et pose de trémis pour vélux en puits de lumière</t>
  </si>
  <si>
    <t>3.1.8</t>
  </si>
  <si>
    <t>Fourniture et pose d'un vélux en puits de lumière</t>
  </si>
  <si>
    <t>3.2</t>
  </si>
  <si>
    <t>REVISION DES EXISTANTS</t>
  </si>
  <si>
    <t>3.2.1</t>
  </si>
  <si>
    <t>Révision générale de la charpente et couverture de la Maison</t>
  </si>
  <si>
    <t>3.3</t>
  </si>
  <si>
    <t>TERRASSE BOIS</t>
  </si>
  <si>
    <t>3.3.1</t>
  </si>
  <si>
    <t>Implantation, fourniture et mise en œuvre de solives bois sur lambourdes pour terrasse bois</t>
  </si>
  <si>
    <t>3.3.2</t>
  </si>
  <si>
    <t xml:space="preserve">Fourniture, découpe et pose d'un revêtement ajouré en bois de TECK sur solives et lambourdes pour terrasse </t>
  </si>
  <si>
    <t xml:space="preserve">TOTAL HT : CHARPENTE &amp; COUVERTURE  </t>
  </si>
  <si>
    <t xml:space="preserve">LOT : CHARPENTE &amp; COUVERTURE </t>
  </si>
  <si>
    <t>04</t>
  </si>
  <si>
    <t>PLATRERIE - DOUBLAGE - ISOLATION</t>
  </si>
  <si>
    <t>4.1</t>
  </si>
  <si>
    <t xml:space="preserve">DOUBLAGE </t>
  </si>
  <si>
    <t>DOUBLAGE MAISON RDC &amp; R+1</t>
  </si>
  <si>
    <t>Concerne : Fourniture et pose d'un complexe DEMISTYL comprenant un isolant minérale de 45 mm d'épaisseur + plaque de platre BA13 + joints et renfort d'angles</t>
  </si>
  <si>
    <t>4.1.1</t>
  </si>
  <si>
    <t>4.1.2</t>
  </si>
  <si>
    <t>4.2</t>
  </si>
  <si>
    <t>CLOISONNEMENT</t>
  </si>
  <si>
    <t>L'ensemble comprend la fourniture et la mise en œuvre de cloisonement sur ossature métallique, compris système hydro PLACO , compris âme isolante, suivant directives et plans de l'Architecte</t>
  </si>
  <si>
    <t>4.2.1</t>
  </si>
  <si>
    <t>4.2.2</t>
  </si>
  <si>
    <t>4.3</t>
  </si>
  <si>
    <t xml:space="preserve">PLAFONDS EN RESTAURATION ET FAUX PLAFONDS </t>
  </si>
  <si>
    <t>PLAFOND NEUF EXTENSION ANCIEN GARAGE</t>
  </si>
  <si>
    <t>Concerne : Fourniture et mise en place de faux plafond courant en plaques de plâtre de type PLACOSTYL maintenues par rails d'ossature métalliques, l'ensemble comprend la réalisation des joints calicots en 3 passes sur plaques de BA13</t>
  </si>
  <si>
    <t>4.3.1</t>
  </si>
  <si>
    <t>4.3.2</t>
  </si>
  <si>
    <t>PLAFONDS EN RESTAURATION - MAISON</t>
  </si>
  <si>
    <t>4.3.3</t>
  </si>
  <si>
    <t>Restauration Plafond Plâtre en RDC</t>
  </si>
  <si>
    <t>PLAFONDS NEUF - MAISON R+1</t>
  </si>
  <si>
    <t>4.3.4</t>
  </si>
  <si>
    <t>4.3.5</t>
  </si>
  <si>
    <t>4.4</t>
  </si>
  <si>
    <t>DIVERS PLATRERIE</t>
  </si>
  <si>
    <t>L'ensemble comprend la fourniture et la mise en œuvre d'un ensemble d'ouvrages en plâtrerie comprenant le cloisonnement des gaines technique, les divers encoffrement et calfeutrement, suivant directives et plans de l'Architecte</t>
  </si>
  <si>
    <t>4.4.1</t>
  </si>
  <si>
    <t>Cloisonnement des gaines technique, divers encoffrement et calfeutrement</t>
  </si>
  <si>
    <t>4.4.2</t>
  </si>
  <si>
    <t>Reprises finitions, calfeutrement et rebouchages dans ouvrages de plâtrerie</t>
  </si>
  <si>
    <t>TOTAL HT : PLATRERIE - DOUBLAGE - ISOLATION</t>
  </si>
  <si>
    <t>LOT 04</t>
  </si>
  <si>
    <t>LOT : PLATRERIE - DOUBLAGE - ISOLATION</t>
  </si>
  <si>
    <t xml:space="preserve">MONTANT H.T : </t>
  </si>
  <si>
    <t>05</t>
  </si>
  <si>
    <t>MENUISERIES INTERIEURES BOIS</t>
  </si>
  <si>
    <t>5.1</t>
  </si>
  <si>
    <t>PORTES DE DISTRIBUTION</t>
  </si>
  <si>
    <t>L'ensemble de la prestation comprend la fourniture, la mise en œuvre et la mise en jeux de menuiseries intérieures pour distribution</t>
  </si>
  <si>
    <t>5.1.1</t>
  </si>
  <si>
    <t>Fourniture et pose de blocs porte 73 pour menuiseries Intérieures</t>
  </si>
  <si>
    <t>5.1.2</t>
  </si>
  <si>
    <t>Fourniture et pose de blocs porte 83 pour menuiseries Intérieures</t>
  </si>
  <si>
    <t>5.1.3</t>
  </si>
  <si>
    <t xml:space="preserve">Fourniture et pose de blocs porte 83 pour menuiseries à galandage </t>
  </si>
  <si>
    <t>5.2</t>
  </si>
  <si>
    <t>MENUISERIES D'AMENAGEMENT INTERIEUR</t>
  </si>
  <si>
    <t>L'ensemble de la prestation comprend la fourniture, la mise en œuvre et la mise en jeux de façades et aménagement de placards et dressing, suivant directives et plans de l'Architecte, compris fourniture et pose d'un parquet flottant en R+1 compris plinthes médium prépeinte</t>
  </si>
  <si>
    <t>5.2.1</t>
  </si>
  <si>
    <t>Fourniture, mise en œuvre, mise en jeux de façades et aménagement de placards et dressing</t>
  </si>
  <si>
    <t>Fourniture et pose d'un parquet flottant compris résiliant acoustique</t>
  </si>
  <si>
    <t>Fourniture et pose de plinthes médium prépeinte</t>
  </si>
  <si>
    <t>TOTAL HT : MENUISERIES INTERIEURES BOIS</t>
  </si>
  <si>
    <t>LOT 05</t>
  </si>
  <si>
    <t>LOT : MENUISERIES INTERIEURES BOIS</t>
  </si>
  <si>
    <t>06</t>
  </si>
  <si>
    <t>MENUISERIES EXTERIEURES ALU</t>
  </si>
  <si>
    <t xml:space="preserve">Concerne menuiseries extérieures Fourniture et Pose de fenêtres et portes fenêtres extérieures ALU  à rupture de pont thermique Coefficient : Ujn = 1,95W/m².°K . Isolement acoustique R : atr&gt; 30dB, Ensemble des volumes type CLIMAPLUS N de chez Saint-Gobain Vitrage ou équivalent  feuilleté aux 2 faces selon la réglementation  
</t>
  </si>
  <si>
    <t>6.1</t>
  </si>
  <si>
    <t>MENUISERIES EXTERIEURES ALU - RDC EXTENSION</t>
  </si>
  <si>
    <t>Porte Fenêtre Dim 240x220htr</t>
  </si>
  <si>
    <t>6.1.1</t>
  </si>
  <si>
    <t>Fourniture et Pose d-une baie coulissante extérieures - 2 vantaux ALU - compris mise en jeux , calfeutrement, étanchéité, couvre-joints + VR integré dans coffre-fibre (coffralux ou ou équiivalent).</t>
  </si>
  <si>
    <t>Fenêtre Dim 95x220htr</t>
  </si>
  <si>
    <t>6.1.2</t>
  </si>
  <si>
    <t>6.2</t>
  </si>
  <si>
    <t>MENUISERIES EXTERIEURES ALU - RDC MAISON</t>
  </si>
  <si>
    <t>6.2.1</t>
  </si>
  <si>
    <t>Porte Fenêtre Dim 180x220htr</t>
  </si>
  <si>
    <t>6.2.2</t>
  </si>
  <si>
    <t>6.2.3</t>
  </si>
  <si>
    <t>TOTAL HT : MENUISERIES EXTERIEURES ALU</t>
  </si>
  <si>
    <t>LOT 06</t>
  </si>
  <si>
    <t>LOT : MENUISERIES EXTERIEURES ALU</t>
  </si>
  <si>
    <t>07</t>
  </si>
  <si>
    <t>PLOMBERIE - SANITAIRES</t>
  </si>
  <si>
    <t>7.1</t>
  </si>
  <si>
    <t>RACCORDEMENT GENERAL</t>
  </si>
  <si>
    <t>L'ensemble de la prestation comprend la fourniture, la mise en œuvre et le raccordement de Réseau d'Alimentation AEP, compteur AEP, de clarinette, du réseau d'évacuation EU, suivant directives et plans de l'Architecte</t>
  </si>
  <si>
    <t>7.1.1</t>
  </si>
  <si>
    <t>Forfait pour raccordement sur le réseau existant</t>
  </si>
  <si>
    <t>7.1.2</t>
  </si>
  <si>
    <t>Forfait pour raccordement du Réseau Intérieur d'alimentation</t>
  </si>
  <si>
    <t>7.1.3</t>
  </si>
  <si>
    <t xml:space="preserve">Fourniture et mise en place des éléments intérieur et de raccord pour Réseau d'évacuation </t>
  </si>
  <si>
    <t>7.1.4</t>
  </si>
  <si>
    <t>Forfait pour PV d’autocontrôle sur toutes les installations</t>
  </si>
  <si>
    <t>7.2</t>
  </si>
  <si>
    <t xml:space="preserve">PLOMBERIE - SANITAIRES </t>
  </si>
  <si>
    <t>L'ensemble de la prestation comprend la fourniture, la mise en œuvre et le raccordement des alimentations et évacuations, des appareillages sanitaires, dont douche, et cuisine, suivant directives et plans de l'Architecte</t>
  </si>
  <si>
    <t>RDC EXTENSION</t>
  </si>
  <si>
    <t>7.2.1</t>
  </si>
  <si>
    <t>Fourniture et Pose WC supendu compris Forfait pour raccordement</t>
  </si>
  <si>
    <t>7.2.2</t>
  </si>
  <si>
    <t>Fourniture et Pose receveur de douche O.Novo Villeroy &amp; boch 120/90/6 avec mitigeur Focus E2 douche ch + barre de douche premio 3 jets</t>
  </si>
  <si>
    <t>7.2.3</t>
  </si>
  <si>
    <t>Fourniture et pose d'une parois vitrée</t>
  </si>
  <si>
    <t>7.2.4</t>
  </si>
  <si>
    <t>Forfait pour raccordement</t>
  </si>
  <si>
    <t>7.2.5</t>
  </si>
  <si>
    <t>Fourniture et Pose Meuble Vasque salle de bain -  120X60 - Meuble Saphir de 120 4 tiroirs blanc + plan ce + Miroir en 120 avec luminaire T-76 , 2 mitigeurs Focus lavabo 100 et siphons</t>
  </si>
  <si>
    <t>RDC &amp; R+1 MAISON</t>
  </si>
  <si>
    <t>7.2.6</t>
  </si>
  <si>
    <t>Fourniture et Pose d'un ensemble pour cuisine comprenant évier Inox double + Plan de travail</t>
  </si>
  <si>
    <t>7.2.7</t>
  </si>
  <si>
    <t>Fourniture et Pose baignoire commune avec mitigeur Focus E2 douche  ch + barre de douche premio 3 jets</t>
  </si>
  <si>
    <t>7.3</t>
  </si>
  <si>
    <t>VENTILATION MECANIQUE CONTRÔLE</t>
  </si>
  <si>
    <t>7.3.1</t>
  </si>
  <si>
    <t>Fourniture et mise en place d'une Ventilation Mécanique Contrôlée</t>
  </si>
  <si>
    <t>7.3.2</t>
  </si>
  <si>
    <t>Fourniture et mise en place d'une Ventilation Mécanique sur capteur de présence - ( Extension)</t>
  </si>
  <si>
    <t>TOTAL HT : PLOMBERIE - SANITAIRES</t>
  </si>
  <si>
    <t>LOT 07</t>
  </si>
  <si>
    <t>LOT : PLOMBERIE - SANITAIRES - ECS</t>
  </si>
  <si>
    <t>MONTANT H.T :</t>
  </si>
  <si>
    <t>08</t>
  </si>
  <si>
    <t>ELECTRICITE - ECS - CLIM</t>
  </si>
  <si>
    <t>8.1</t>
  </si>
  <si>
    <t>L'ensemble de la prestation comprend la fourniture, la mise en œuvre et le raccordement de Réseau d'Alimentation, compteur Divisionaire, suivant directives et plans de l'Architecte</t>
  </si>
  <si>
    <t>8.1.1</t>
  </si>
  <si>
    <t>Forfait pour alimentation Générale</t>
  </si>
  <si>
    <t>8.1.2</t>
  </si>
  <si>
    <t>Forfait pour Liaisons équipotentielles</t>
  </si>
  <si>
    <t>8.1.3</t>
  </si>
  <si>
    <t>Fourniture et mise en place compris raccordement de Compteur de distribution Général</t>
  </si>
  <si>
    <t>8.1.4</t>
  </si>
  <si>
    <t>Fourniture et mise en place compris raccordement de Tableaux TGBT</t>
  </si>
  <si>
    <t>8.1.5</t>
  </si>
  <si>
    <t xml:space="preserve">Façon d'amené et de tirage de l'ensemble du câblage électrique </t>
  </si>
  <si>
    <t>8.2</t>
  </si>
  <si>
    <t>APPAREILLAGE ELECTRIQUE</t>
  </si>
  <si>
    <t>L'ensemble de la prestation comprend la fourniture, la mise en œuvre et le raccordement du TGBT, câblage du réseau, fourniture et alimentation de l'appareillage, consuel, suivant directives et plans de l'Architecte</t>
  </si>
  <si>
    <t xml:space="preserve">Type d'Appareillage pour interrupteurs : </t>
  </si>
  <si>
    <t>Interrupteurs Simple Allumage de la Gamme NILOE de la marque LEGRAND - Couleur carénage au choix - Ref 664713</t>
  </si>
  <si>
    <t>Interrupteurs Va et Vient de la Gamme NILOE de la marque LEGRAND - Couleur carénage au choix - Ref 664702</t>
  </si>
  <si>
    <t xml:space="preserve">Prises de courant 2P+T (16 &amp; 20A) - Ref 664735, Prises Internet RJ45 - Ref 664775, Prises TV Ref 664751, Prise en "T" pour téléphone Ref 664768 - Ensemble de la Gamme NILOE de la marque LEGRAND - Couleur carénage au choix </t>
  </si>
  <si>
    <t xml:space="preserve">Type d'Appareillage pour Luminaires : </t>
  </si>
  <si>
    <t>Les Appliques et Suspensions plafonds seront laissé en attente par DCL selon les normes en vigueurs</t>
  </si>
  <si>
    <t>APPAREILLAGE ELECTRIQUE - EXTENSION RDC</t>
  </si>
  <si>
    <t>8.2.1</t>
  </si>
  <si>
    <t>Fourniture et Pose d'appareillage Electrique - Extérieur</t>
  </si>
  <si>
    <t>8.2.2</t>
  </si>
  <si>
    <t>Fourniture et Pose d'appareillage Electrique - Chambre</t>
  </si>
  <si>
    <t>8.2.3</t>
  </si>
  <si>
    <t>Fourniture et Pose d'appareillage Electrique - Dressing 1</t>
  </si>
  <si>
    <t>8.2.4</t>
  </si>
  <si>
    <t>Fourniture et Pose d'appareillage Electrique - Dressing 2</t>
  </si>
  <si>
    <t>8.2.5</t>
  </si>
  <si>
    <t>Fourniture et Pose d'appareillage Electrique - Dégagement</t>
  </si>
  <si>
    <t>8.2.6</t>
  </si>
  <si>
    <t>Fourniture et Pose d'appareillage Electrique - SDE</t>
  </si>
  <si>
    <t>8.2.7</t>
  </si>
  <si>
    <t>Fourniture et Pose d'appareillage Electrique - WC</t>
  </si>
  <si>
    <t>8.2.8</t>
  </si>
  <si>
    <t>Fourniture et Pose d'appareillage Electrique - Buanderie</t>
  </si>
  <si>
    <t>8.2.9</t>
  </si>
  <si>
    <t>Fourniture et Pose d'appareillage Electrique - Rangement Vélo</t>
  </si>
  <si>
    <t>APPAREILLAGE ELECTRIQUE - RDC MAISON</t>
  </si>
  <si>
    <t>8.2.10</t>
  </si>
  <si>
    <t>Fourniture et Pose d'appareillage Electrique - Coin Cuisine</t>
  </si>
  <si>
    <t>8.2.11</t>
  </si>
  <si>
    <t>Fourniture et Pose d'appareillage Electrique - Grand Séjour</t>
  </si>
  <si>
    <t>8.2.12</t>
  </si>
  <si>
    <t>Fourniture et Pose d'appareillage Electrique - Escalier</t>
  </si>
  <si>
    <t>APPAREILLAGE ELECTRIQUE - R+1 MAISON</t>
  </si>
  <si>
    <t>8.2.13</t>
  </si>
  <si>
    <t>Fourniture et Pose d'appareillage Electrique - Circulations / Esc</t>
  </si>
  <si>
    <t>8.2.14</t>
  </si>
  <si>
    <t>Fourniture et Pose d'appareillage Electrique - Chambre 2</t>
  </si>
  <si>
    <t>8.2.15</t>
  </si>
  <si>
    <t>Fourniture et Pose d'appareillage Electrique - Chambre 3</t>
  </si>
  <si>
    <t>8.2.16</t>
  </si>
  <si>
    <t>Fourniture et Pose d'appareillage Electrique - Bureau</t>
  </si>
  <si>
    <t>8.2.17</t>
  </si>
  <si>
    <t>8.2.18</t>
  </si>
  <si>
    <t>Fourniture et Pose d'appareillage Electrique - SDB</t>
  </si>
  <si>
    <t>8.3</t>
  </si>
  <si>
    <t xml:space="preserve">CHAUFFAGE </t>
  </si>
  <si>
    <t>8.2.19</t>
  </si>
  <si>
    <t>Fourniture et mise en place d'un ballon d'eau chaude sanitaire thermodiynamique, compris raccordement et essais</t>
  </si>
  <si>
    <t>8.2.20</t>
  </si>
  <si>
    <t>Fourniture et mise en place d'un système de clim réversible - Système gainé + unités extérieure (Maison )</t>
  </si>
  <si>
    <t>8.2.21</t>
  </si>
  <si>
    <t>Fourniture et mise en place d'un système de clim réversible -Split ou Casette+ unités extérieure (Extension)</t>
  </si>
  <si>
    <t xml:space="preserve">TOTAL HT : ELECTRICITE - ECS - CLIM </t>
  </si>
  <si>
    <t>LOT 08</t>
  </si>
  <si>
    <t>LOT : ELECTRICITE - ECS - CLIM</t>
  </si>
  <si>
    <t xml:space="preserve">MONTANT H.T :  </t>
  </si>
  <si>
    <t>09</t>
  </si>
  <si>
    <t>REVETEMENTS DE SOLS - FAIENCE</t>
  </si>
  <si>
    <t>9.1</t>
  </si>
  <si>
    <t>REVETEMENTS DE SOLS</t>
  </si>
  <si>
    <t>L'ensemble de la prestation comprend Fourniture et Pose d'un revêtement en grés céram 40x40 , de la marque distribution LAPEYRE (45€/m2 Fournis) - Coloris au choix suivant directives et plans de l'Architecte</t>
  </si>
  <si>
    <t>9.1.1</t>
  </si>
  <si>
    <t>Fourniture et appliquation d'un ragréage sur dalle</t>
  </si>
  <si>
    <t>9.1.2</t>
  </si>
  <si>
    <t xml:space="preserve">Fourniture d'un revêtement de Sol dur en grés céram 40x40 </t>
  </si>
  <si>
    <t>9.1.3</t>
  </si>
  <si>
    <t>F&amp;P de plinthe en grès cérame</t>
  </si>
  <si>
    <t>9.2</t>
  </si>
  <si>
    <t>FAIENCES</t>
  </si>
  <si>
    <t>Fourniture et Pose d'un revêtement mural en grés céram 20x20 (sans frise) , de la marque distribution LAPEYRE (35€/m2 Fournis) - Coloris au choix</t>
  </si>
  <si>
    <t>9.2.1</t>
  </si>
  <si>
    <t>Fourniture et Pose de Revêtement Mural en Gré Céram</t>
  </si>
  <si>
    <t xml:space="preserve">TOTAL HT : REVETEMENTS DE SOLS - FAIENCE </t>
  </si>
  <si>
    <t>LOT 09</t>
  </si>
  <si>
    <t>LOT : REVETEMENTS DE SOLS - FAIENCE</t>
  </si>
  <si>
    <t>10</t>
  </si>
  <si>
    <t>PEINTURE &amp; NETTOYAGE</t>
  </si>
  <si>
    <t>10.1</t>
  </si>
  <si>
    <t xml:space="preserve">MISE EN PEINTURE </t>
  </si>
  <si>
    <t>L'ensemble de la prestation comprend la préparation des supports, la mise en œuvre de toile de verre, et la mise en peinture des murs, plafond, menuiseries intérieures, suivant directives et plans de l'Architecte</t>
  </si>
  <si>
    <t>10.1.1</t>
  </si>
  <si>
    <t>Forfait de mise en protection - Mise en place / Dépose</t>
  </si>
  <si>
    <t>10.1.2</t>
  </si>
  <si>
    <t>Façon de ratissage, rebouchage, ponçage</t>
  </si>
  <si>
    <t>10.1.3</t>
  </si>
  <si>
    <t>Travaux d'Egrenage &amp; Mise en Peinture Murs</t>
  </si>
  <si>
    <t>10.1.4</t>
  </si>
  <si>
    <t>Travaux d'Egrenage &amp; Mise en Peinture Plafonds</t>
  </si>
  <si>
    <t>10.1.5</t>
  </si>
  <si>
    <t xml:space="preserve">Travaux d'Egrenage &amp; Mise en Peinture Canalisations </t>
  </si>
  <si>
    <t>10.1.6</t>
  </si>
  <si>
    <t xml:space="preserve">Travaux d'Egrenage &amp; Mise en Peinture Menuiseries Int </t>
  </si>
  <si>
    <t>10.2</t>
  </si>
  <si>
    <t>NETTOYAGE GENERAL</t>
  </si>
  <si>
    <t>L'ensemble de la prestation comprend le nettoyage de l'ensemble des surfaces concernées par l'intervention des travaux, suivant directives et plans de l'Architecte</t>
  </si>
  <si>
    <t>10.2.1</t>
  </si>
  <si>
    <t xml:space="preserve">Prestation de nettoyage pour réception réalisée par une équipe de nettoyage professionnelle - Ensemble </t>
  </si>
  <si>
    <t xml:space="preserve">TOTAL HT : PEINTURE &amp; NETTOYAGE </t>
  </si>
  <si>
    <t>LOT 10</t>
  </si>
  <si>
    <t>LOT : PEINTURE &amp; NETTOYAGE</t>
  </si>
  <si>
    <t>11</t>
  </si>
  <si>
    <t>RAVALEMENT DE FACADE</t>
  </si>
  <si>
    <t>11.1</t>
  </si>
  <si>
    <t>RAVALEMENT DE FACADE - MAISON</t>
  </si>
  <si>
    <t>Reprise d'enduit et badigeon sur 3 façades (hors mitoyen) - Compris Echafaudages</t>
  </si>
  <si>
    <t>11.1.1</t>
  </si>
  <si>
    <t>Fourniture, pose et enlèvement d'un échafaudage en façade</t>
  </si>
  <si>
    <t>11.1.2</t>
  </si>
  <si>
    <t xml:space="preserve">Reprise d'enduit </t>
  </si>
  <si>
    <t>11.1.3</t>
  </si>
  <si>
    <t>Fourniture et application d'un badigeons d'harmonisation</t>
  </si>
  <si>
    <t>Fourniture et application d'un badigeons d'harmonisation sur mur du garage conservé côté voisin</t>
  </si>
  <si>
    <t xml:space="preserve">TOTAL HT : RAVALEMENT DE FACADE </t>
  </si>
  <si>
    <t>LOT 11</t>
  </si>
  <si>
    <t>LOT : RAVALEMENT DE FACADE</t>
  </si>
  <si>
    <t>RECAPITULATIF GENERAL TOUT CORPS D'ETAT</t>
  </si>
  <si>
    <t>PONDERATION :</t>
  </si>
  <si>
    <t>TTC :</t>
  </si>
  <si>
    <t>LOT : PREPARATION/DEMOLITION - SOUS ŒUVRE - TERRASSEMENT/ RESEAUX</t>
  </si>
  <si>
    <t>LOT : MACONNERIE - GROS ŒUVRE</t>
  </si>
  <si>
    <t>LOT : PLOMBERIE - SANITAIRES</t>
  </si>
  <si>
    <t>MONTANT TOTAL</t>
  </si>
  <si>
    <t>TOTAL Général H.T :</t>
  </si>
  <si>
    <t>TOTAL TVA:</t>
  </si>
  <si>
    <t>TOTAL Général TTC :</t>
  </si>
  <si>
    <r>
      <t xml:space="preserve">Mr FOURNIER </t>
    </r>
    <r>
      <rPr>
        <sz val="10"/>
        <rFont val="Arial Narrow"/>
        <family val="2"/>
      </rPr>
      <t>- Economiste de la construction</t>
    </r>
  </si>
  <si>
    <r>
      <rPr>
        <b/>
        <sz val="10"/>
        <rFont val="Arial Narrow"/>
        <family val="2"/>
      </rPr>
      <t>Jardinière</t>
    </r>
    <r>
      <rPr>
        <sz val="10"/>
        <rFont val="Arial Narrow"/>
        <family val="2"/>
      </rPr>
      <t xml:space="preserve"> : Mur entérré pour contention des hizomes de Bambou compris fouille gros béton et agglo à banché.</t>
    </r>
  </si>
  <si>
    <r>
      <rPr>
        <b/>
        <sz val="10"/>
        <rFont val="Arial Narrow"/>
        <family val="2"/>
      </rPr>
      <t>Doublage Pièces Sèches</t>
    </r>
    <r>
      <rPr>
        <sz val="10"/>
        <rFont val="Arial Narrow"/>
        <family val="2"/>
      </rPr>
      <t xml:space="preserve"> : Fourniture et pose d'un complexe DEMISTYL comprenant un isolant minérale de 45 mm d'épaisseur sur ossature en montants et rails métallique - Compris retour et baguettes de renfort sur chaques angles saillants, l'ensemble comprend la réalisation des joints calicots en 3 passes sur plaques de BA13</t>
    </r>
  </si>
  <si>
    <r>
      <rPr>
        <b/>
        <sz val="10"/>
        <rFont val="Arial Narrow"/>
        <family val="2"/>
      </rPr>
      <t>Doublage Pièces Humides</t>
    </r>
    <r>
      <rPr>
        <sz val="10"/>
        <rFont val="Arial Narrow"/>
        <family val="2"/>
      </rPr>
      <t xml:space="preserve"> : Fourniture et pose d'un complexe DEMISTYL comprenant un isolant minérale de 45 mm d'épaisseur sur ossature en montants et rails métallique - Compris retour et baguettes de renfort sur chaques angles saillants, l'ensemble comprend la réalisation des joints calicots en 3 passes sur plaques de BA13</t>
    </r>
  </si>
  <si>
    <r>
      <rPr>
        <b/>
        <sz val="10"/>
        <rFont val="Arial Narrow"/>
        <family val="2"/>
      </rPr>
      <t>Pièces Sèches</t>
    </r>
    <r>
      <rPr>
        <sz val="10"/>
        <rFont val="Arial Narrow"/>
        <family val="2"/>
      </rPr>
      <t xml:space="preserve"> : Fourniture et mise en place de cloisonnement en plâtrerie de PLACOSTYL, compris mise en œuvre suivant DTU - cloisons de 72 mm , compris retour et baguette de renfort sur chaques angles saillants, l'ensemble comprend la réalisation des joints calicots en 3 passes sur plaques de BA13</t>
    </r>
  </si>
  <si>
    <r>
      <rPr>
        <b/>
        <sz val="10"/>
        <rFont val="Arial Narrow"/>
        <family val="2"/>
      </rPr>
      <t>Pièces Humides</t>
    </r>
    <r>
      <rPr>
        <sz val="10"/>
        <rFont val="Arial Narrow"/>
        <family val="2"/>
      </rPr>
      <t xml:space="preserve"> : Fourniture et mise en place de cloisonnement en plâtrerie de PLACOSTYL Hydro, compris mise en œuvre suivant DTU - cloisons de 72 mm , compris retour et baguette de renfort sur chaques angles saillants, l'ensemble comprend la réalisation des joints calicots en 3 passes sur plaques de BA13</t>
    </r>
  </si>
  <si>
    <r>
      <rPr>
        <b/>
        <sz val="10"/>
        <rFont val="Arial Narrow"/>
        <family val="2"/>
      </rPr>
      <t xml:space="preserve">PLAQUES SECHES : </t>
    </r>
    <r>
      <rPr>
        <sz val="10"/>
        <rFont val="Arial Narrow"/>
        <family val="2"/>
      </rPr>
      <t>Fourniture et mise en place de faux plafond courant en plaques de plâtre de type PLACOSTYL maintenues par rails d'ossature métalliques, l'ensemble comprend la réalisation des joints calicots en 3 passes sur plaques de BA13</t>
    </r>
  </si>
  <si>
    <r>
      <rPr>
        <b/>
        <sz val="10"/>
        <rFont val="Arial Narrow"/>
        <family val="2"/>
      </rPr>
      <t>PLAQUES HYDRO :</t>
    </r>
    <r>
      <rPr>
        <sz val="10"/>
        <rFont val="Arial Narrow"/>
        <family val="2"/>
      </rPr>
      <t xml:space="preserve"> Fourniture et mise en place de faux plafond courant en plaques de plâtre de type PLACOSTYL HYDRO maintenues par rails d'ossature métalliques, l'ensemble comprend la réalisation des joints calicots en 3 passes sur plaques de BA13</t>
    </r>
  </si>
  <si>
    <r>
      <rPr>
        <b/>
        <sz val="10"/>
        <rFont val="Arial Narrow"/>
        <family val="2"/>
      </rPr>
      <t>PLAQUES SECHES :</t>
    </r>
    <r>
      <rPr>
        <sz val="10"/>
        <rFont val="Arial Narrow"/>
        <family val="2"/>
      </rPr>
      <t xml:space="preserve"> Fourniture et mise en place de faux plafond courant en plaques de plâtre de type PLACOSTYL maintenues par rails d'ossature métalliques, l'ensemble comprend la réalisation des joints calicots en 3 passes sur plaques de BA13</t>
    </r>
  </si>
  <si>
    <r>
      <t xml:space="preserve">Fourniture et Pose de Chassis fixe extérieur ALU , compris  calfeutrement, étanchéité, couvre-joints + VR integré dans coffre-fibre </t>
    </r>
    <r>
      <rPr>
        <i/>
        <sz val="10"/>
        <rFont val="Arial Narrow"/>
        <family val="2"/>
      </rPr>
      <t>(coffralux ou ou équiivalent)</t>
    </r>
    <r>
      <rPr>
        <sz val="10"/>
        <rFont val="Arial Narrow"/>
        <family val="2"/>
      </rPr>
      <t>.</t>
    </r>
  </si>
  <si>
    <t>REVETEMENTS</t>
  </si>
  <si>
    <t>IN0</t>
  </si>
  <si>
    <t>DOSSIER PRO</t>
  </si>
  <si>
    <t>ACTEB - Economiste de la construction</t>
  </si>
  <si>
    <t>22 Rue François Villeneuve, 34070 Montpellier</t>
  </si>
  <si>
    <t xml:space="preserve">ARESSE CHANTIER : </t>
  </si>
  <si>
    <t>8</t>
  </si>
  <si>
    <t>En attente 27/11/2017</t>
  </si>
  <si>
    <t>PREPARATION  - TERRASSEMENT/ RESEAUX</t>
  </si>
  <si>
    <t>ANALYSE OFFRES</t>
  </si>
  <si>
    <t>ESTIMATI°</t>
  </si>
  <si>
    <t>PONDERATI°</t>
  </si>
  <si>
    <t>ENTREPRISE</t>
  </si>
  <si>
    <t>OBSERVATI°</t>
  </si>
  <si>
    <t>TOTAL TVA :</t>
  </si>
  <si>
    <t>TOTAL  TTC :</t>
  </si>
  <si>
    <t>CERAOLO°20171120</t>
  </si>
  <si>
    <t>ARTISELEC °DE018181</t>
  </si>
  <si>
    <t>Jour  début :</t>
  </si>
  <si>
    <t>Jour fin :</t>
  </si>
  <si>
    <t xml:space="preserve"> Sem.</t>
  </si>
  <si>
    <t>PREPARATION</t>
  </si>
  <si>
    <t>DEMOLITION &amp; RESEAUX</t>
  </si>
  <si>
    <t>Extension MOB + placher haut</t>
  </si>
  <si>
    <t>+ semelles / bêches rizomes dans jardin</t>
  </si>
  <si>
    <t xml:space="preserve"> + acrotère</t>
  </si>
  <si>
    <t xml:space="preserve"> Extension MOB &gt; Etanchéité + coubertines</t>
  </si>
  <si>
    <t xml:space="preserve"> + Ouvertures &gt;</t>
  </si>
  <si>
    <t>&lt; Commande meniseries +5 semaines</t>
  </si>
  <si>
    <t>POSE</t>
  </si>
  <si>
    <t>GROS ŒUVRE</t>
  </si>
  <si>
    <t>8 semaines</t>
  </si>
  <si>
    <t>CHARPENTIER  MOB</t>
  </si>
  <si>
    <t>ETANCHEITE</t>
  </si>
  <si>
    <t xml:space="preserve"> Semaines</t>
  </si>
  <si>
    <t>MENUISERIES</t>
  </si>
  <si>
    <t>Récepti° GO &gt;</t>
  </si>
  <si>
    <t>Récepti° MOB &gt;</t>
  </si>
  <si>
    <t>Récepti°  &gt;</t>
  </si>
  <si>
    <t>PLATRERIE</t>
  </si>
  <si>
    <t>Récepti° Plâtreie  &gt;</t>
  </si>
  <si>
    <t>Faux-plafond, contre-mur, cloisons + Bloc porte &gt;</t>
  </si>
  <si>
    <t>ELECTRICITE</t>
  </si>
  <si>
    <t>Gaines</t>
  </si>
  <si>
    <t>&lt; Reéseaux EP / EV</t>
  </si>
  <si>
    <t>PLOMBERIE</t>
  </si>
  <si>
    <t>APPAREILLAGE ELECTRIQUE &gt;</t>
  </si>
  <si>
    <t>FONDATIONS</t>
  </si>
  <si>
    <t xml:space="preserve">MODIF.  Sous-œuvre </t>
  </si>
  <si>
    <t>RACCORDEMENT GENERAL + VMC</t>
  </si>
  <si>
    <t>Raccordement CLIM</t>
  </si>
  <si>
    <t>REVETEMENTS  SOLS &amp;  MUR &gt;</t>
  </si>
  <si>
    <t>PLOMBERIE - SANITAIRES &gt;</t>
  </si>
  <si>
    <t>CUISINISTE</t>
  </si>
  <si>
    <t>&lt; Commande 4 semaines</t>
  </si>
  <si>
    <t>POSE CUISINE &gt;</t>
  </si>
  <si>
    <t>PEINTURES</t>
  </si>
  <si>
    <t>PEINTURES MURS &amp; PLAFOND</t>
  </si>
  <si>
    <t xml:space="preserve"> ▼RECEPTION TRAVAUX ▼</t>
  </si>
  <si>
    <t xml:space="preserve"> ▼LEVEE DES RESERVES  ▼</t>
  </si>
  <si>
    <t>&gt; ART.6 CCAP</t>
  </si>
  <si>
    <t xml:space="preserve">&gt; PENALITES </t>
  </si>
  <si>
    <t>BAOBAT</t>
  </si>
  <si>
    <t>OA</t>
  </si>
  <si>
    <t>2.4</t>
  </si>
  <si>
    <t>MOB hors lot</t>
  </si>
  <si>
    <t>sonimem</t>
  </si>
  <si>
    <t>SONIMEM</t>
  </si>
  <si>
    <t>CERAOLO</t>
  </si>
  <si>
    <t>JAMMES</t>
  </si>
  <si>
    <t>???</t>
  </si>
  <si>
    <t>en attente</t>
  </si>
  <si>
    <t xml:space="preserve"> CUMUL SITUATION N° 01 + 02 :</t>
  </si>
  <si>
    <t>Laurent Cascales :</t>
  </si>
  <si>
    <t xml:space="preserve">Fait à Servian le, </t>
  </si>
  <si>
    <t>(A3+B1+C1-D1-D5)</t>
  </si>
  <si>
    <t>NET A PAYER (TTC) :</t>
  </si>
  <si>
    <t>Pénalités pour absence au RdV de chantier :</t>
  </si>
  <si>
    <t>Autre retenue :</t>
  </si>
  <si>
    <t>(D1+D2)</t>
  </si>
  <si>
    <t xml:space="preserve">Retenue de garantie cumulée depuis l’origine </t>
  </si>
  <si>
    <t>Retenue de garantie figurant sur état d’acompte antérieur</t>
  </si>
  <si>
    <t xml:space="preserve">Retenue de garantie du présent état : 5% </t>
  </si>
  <si>
    <r>
      <t xml:space="preserve"> Retenue </t>
    </r>
    <r>
      <rPr>
        <sz val="10"/>
        <color indexed="8"/>
        <rFont val="Arial Narrow"/>
        <family val="2"/>
      </rPr>
      <t>(art.6 &amp; 11 du CCAP)</t>
    </r>
  </si>
  <si>
    <t>D</t>
  </si>
  <si>
    <t>MONTANT CUMULE DEPUIS L’ORIGINE (TTC) :</t>
  </si>
  <si>
    <t>MONTANT PRESENT ACOMPTE (TTC) :</t>
  </si>
  <si>
    <t>(C1a+C1b+C2)</t>
  </si>
  <si>
    <t xml:space="preserve">Montant cumulé depuis l’origine </t>
  </si>
  <si>
    <t>Montant cumulé figurant sur état d’acompte antérieur</t>
  </si>
  <si>
    <t>TVA au taux de 20 %  sur :</t>
  </si>
  <si>
    <t>1b</t>
  </si>
  <si>
    <t>TVA au taux de 10 %   sur :</t>
  </si>
  <si>
    <t>1a</t>
  </si>
  <si>
    <t>Taxe à la valeur ajoutée (TVA)</t>
  </si>
  <si>
    <t>C</t>
  </si>
  <si>
    <t>Montant cumulé depuis l’origine</t>
  </si>
  <si>
    <t>Montant cumulé figurant sur état acompte antérieur.</t>
  </si>
  <si>
    <t>Actualisation ou révision (suivant état annexe)</t>
  </si>
  <si>
    <t>Actualisation ou révision des prix</t>
  </si>
  <si>
    <t>B</t>
  </si>
  <si>
    <t>Montant cumulé depuis l’origine (€ HT)</t>
  </si>
  <si>
    <t xml:space="preserve"> (A1–A2) </t>
  </si>
  <si>
    <t>Montant du décompte en prix de base(€ HT)</t>
  </si>
  <si>
    <t>Montant du décompte antérieur (€ HT)</t>
  </si>
  <si>
    <t>A2</t>
  </si>
  <si>
    <t>Pénalités (€ HT)</t>
  </si>
  <si>
    <t>A1</t>
  </si>
  <si>
    <t>Montant du décompte (€ HT)</t>
  </si>
  <si>
    <t>Acompte en prix de base</t>
  </si>
  <si>
    <t>A</t>
  </si>
  <si>
    <t xml:space="preserve"> Montants cumulés </t>
  </si>
  <si>
    <t xml:space="preserve"> Montant  acompte </t>
  </si>
  <si>
    <t xml:space="preserve">ELEMENTS DE CALCUL DE L’ACOMPTE </t>
  </si>
  <si>
    <t>En date du :</t>
  </si>
  <si>
    <t xml:space="preserve">Référence du présent acompte N° </t>
  </si>
  <si>
    <t>Valeur marché de base :</t>
  </si>
  <si>
    <t>notifié le ,</t>
  </si>
  <si>
    <t>Marché travaux N°</t>
  </si>
  <si>
    <t>REVÊTEMENTS</t>
  </si>
  <si>
    <t>Entreprise :</t>
  </si>
  <si>
    <t>Opération :</t>
  </si>
  <si>
    <t>Adresse :</t>
  </si>
  <si>
    <t>Maître d’ouvrage :</t>
  </si>
  <si>
    <t>ETAT D’ACOMPTE  n°</t>
  </si>
  <si>
    <t xml:space="preserve">▼ </t>
  </si>
  <si>
    <t>https://goo.gl/photos/FQfds9r4CUJSHuzp6</t>
  </si>
  <si>
    <t xml:space="preserve">PHOTOS du : </t>
  </si>
  <si>
    <t>Photos album WEB :</t>
  </si>
  <si>
    <t>Avis MO</t>
  </si>
  <si>
    <t>Avis contrôle</t>
  </si>
  <si>
    <t>Avis architecte</t>
  </si>
  <si>
    <t>Réception (date)</t>
  </si>
  <si>
    <t>VISA :</t>
  </si>
  <si>
    <t>Comptabilité d'absence aux réunions de chantier *</t>
  </si>
  <si>
    <t>AVIS sur documents fournis par l'entreprise</t>
  </si>
  <si>
    <t xml:space="preserve">Document demandé le, </t>
  </si>
  <si>
    <t>OBSERVATIONS</t>
  </si>
  <si>
    <t>COMPTE RENDU N°</t>
  </si>
  <si>
    <t>DATE de la PROCHAINE REUNION DE CHANTIER</t>
  </si>
  <si>
    <t>CONVOCATION</t>
  </si>
  <si>
    <t>L’absence d’observations écrites sur le texte des procès verbaux, dans un délai de 10 jours, sera considérée comme acceptation</t>
  </si>
  <si>
    <r>
      <rPr>
        <b/>
        <sz val="10"/>
        <rFont val="Arial Narrow"/>
        <family val="2"/>
      </rPr>
      <t>Pre</t>
    </r>
    <r>
      <rPr>
        <sz val="10"/>
        <rFont val="Arial Narrow"/>
        <family val="2"/>
      </rPr>
      <t xml:space="preserve"> - Convoqué/Présent            </t>
    </r>
    <r>
      <rPr>
        <b/>
        <sz val="10"/>
        <rFont val="Arial Narrow"/>
        <family val="2"/>
      </rPr>
      <t xml:space="preserve">Abs </t>
    </r>
    <r>
      <rPr>
        <sz val="10"/>
        <rFont val="Arial Narrow"/>
        <family val="2"/>
      </rPr>
      <t xml:space="preserve">- Convoqué/Absent           </t>
    </r>
    <r>
      <rPr>
        <b/>
        <sz val="10"/>
        <rFont val="Arial Narrow"/>
        <family val="2"/>
      </rPr>
      <t>Exc</t>
    </r>
    <r>
      <rPr>
        <sz val="10"/>
        <rFont val="Arial Narrow"/>
        <family val="2"/>
      </rPr>
      <t xml:space="preserve"> - Convoqué/ Excusé          </t>
    </r>
    <r>
      <rPr>
        <b/>
        <sz val="10"/>
        <rFont val="Arial Narrow"/>
        <family val="2"/>
      </rPr>
      <t>NC</t>
    </r>
    <r>
      <rPr>
        <sz val="10"/>
        <rFont val="Arial Narrow"/>
        <family val="2"/>
      </rPr>
      <t xml:space="preserve"> - Non convoqué   </t>
    </r>
  </si>
  <si>
    <t>e-Mail</t>
  </si>
  <si>
    <t>Pre</t>
  </si>
  <si>
    <t>TELEPHONE</t>
  </si>
  <si>
    <t>MAIL</t>
  </si>
  <si>
    <t>INTERVENANT</t>
  </si>
  <si>
    <t>Diffusion</t>
  </si>
  <si>
    <t>Présence</t>
  </si>
  <si>
    <t xml:space="preserve">Coordonnateur SPS : </t>
  </si>
  <si>
    <t>BET … :</t>
  </si>
  <si>
    <t>06 09 71 23 25</t>
  </si>
  <si>
    <t>cascales@architectes.org</t>
  </si>
  <si>
    <t xml:space="preserve">    L. CASCALES</t>
  </si>
  <si>
    <t xml:space="preserve">ARCHITECTE : </t>
  </si>
  <si>
    <t xml:space="preserve">Représenté par, </t>
  </si>
  <si>
    <t>Maître d'ouvrage :</t>
  </si>
  <si>
    <t xml:space="preserve">   CONVOCATION</t>
  </si>
  <si>
    <t>Date de la visite  :</t>
  </si>
  <si>
    <t>Chantier :</t>
  </si>
  <si>
    <t xml:space="preserve"> &gt;                               &gt;  </t>
  </si>
  <si>
    <t>Pour visa, l’architecte</t>
  </si>
  <si>
    <t>Le maître d’ouvrage :</t>
  </si>
  <si>
    <t xml:space="preserve">L’entrepreneur </t>
  </si>
  <si>
    <t xml:space="preserve">          Le maître d’ouvrage et l’entrepreneur, ci-dessus désignés, constatent qu’il a été valablement remédié aux malfaçons, omissions et imperfections concernées.</t>
  </si>
  <si>
    <t xml:space="preserve">       Vu l’état des réserves annexé audit procès-verbal et l’accord conclu entre les deux parties soussignées sur le(s) délais dans lesquels devaient être exécutés les travaux de réparation ;</t>
  </si>
  <si>
    <t>ENTREPRISE TITULAIRE</t>
  </si>
  <si>
    <t>MAITRE D’ŒUVRE</t>
  </si>
  <si>
    <t>MAITRE D’OUVRAGE</t>
  </si>
  <si>
    <t>Délais d’exécution</t>
  </si>
  <si>
    <t>Signature du maître d’ouvrage :</t>
  </si>
  <si>
    <t>La réception constitue également le point de départ de la garantie de bon fonctionnement prévue par l’article 1792-3 du Code civil et de la responsabilité décennale des constructeurs définie aux articles 1792, 1792-2 et 2270 du Code civil.</t>
  </si>
  <si>
    <t xml:space="preserve">         En application de l’article 1792-6 du Code civil, les entrepreneurs demeurent tenus de la garantie de parfait achèvement pendant l’année qui suit la présente réception.</t>
  </si>
  <si>
    <t>assortie des réserves mentionnées
dans l’état des réserves ci-après**</t>
  </si>
  <si>
    <t>La réception est prononcée, avec effet à la date du ......</t>
  </si>
  <si>
    <t xml:space="preserve"> La réception est prononcée sans réserve, avec effet à la date de ce jour</t>
  </si>
  <si>
    <t>Déclare que :</t>
  </si>
  <si>
    <t xml:space="preserve"> recommandée avec avis de réception en date du…</t>
  </si>
  <si>
    <t>en l’absence de l’entrepreneur, dûment convoqué par lettre</t>
  </si>
  <si>
    <t xml:space="preserve">  en présence de l’entrepreneur (ou son représentant)</t>
  </si>
  <si>
    <t>Flora JAMMES</t>
  </si>
  <si>
    <t>IND.00</t>
  </si>
  <si>
    <t>Rénovation Maison JAMMES</t>
  </si>
  <si>
    <t>22 rue François Villeneuve, 3400 Montpellier</t>
  </si>
  <si>
    <t xml:space="preserve">Mme  Mr JAMMES </t>
  </si>
  <si>
    <t>121 Avenue de Lodève,</t>
  </si>
  <si>
    <t>OUBOUKHA FRERES</t>
  </si>
  <si>
    <t>oa.constructions@yahoo.fr</t>
  </si>
  <si>
    <t>Vendredi 19 janvier 2018 - 14:00</t>
  </si>
  <si>
    <t>flora.aiguesvives@gmail.com</t>
  </si>
  <si>
    <t xml:space="preserve">06 09 74 42 32 </t>
  </si>
  <si>
    <t>MENUISERIE</t>
  </si>
  <si>
    <t>06 46 12 00 72</t>
  </si>
  <si>
    <t>EPC</t>
  </si>
  <si>
    <t>06 29 13 30 06</t>
  </si>
  <si>
    <t>SONIMEN</t>
  </si>
  <si>
    <t>06 29 80 73 24</t>
  </si>
  <si>
    <t xml:space="preserve">ASSURANCE PRO A JOUR </t>
  </si>
  <si>
    <t>TRAIT DE NIVEAU</t>
  </si>
  <si>
    <t>OUVERTURES DALLAGE  pour renfort de fouille</t>
  </si>
  <si>
    <t>DEMOLITION ANNEXE mur mitoyen</t>
  </si>
  <si>
    <t>Mise en place d'une clôture provisoire</t>
  </si>
  <si>
    <t>Décaissement général</t>
  </si>
  <si>
    <t>Fouille de fondation extension</t>
  </si>
  <si>
    <t>DELIMITATION REFEND</t>
  </si>
  <si>
    <t>OUVERTURE JAMBAGE EN FACADE</t>
  </si>
  <si>
    <t xml:space="preserve">RAPPEL : 150 €  PENALITE D'ABSENCE REUNION CHANTIER - cf. art. 4.2 CCTP 00 </t>
  </si>
  <si>
    <t>06 46 40 87 51</t>
  </si>
  <si>
    <t xml:space="preserve">abelectricite34@gmail.com </t>
  </si>
  <si>
    <t xml:space="preserve">stephan.enjalbert@gmail.com </t>
  </si>
  <si>
    <t xml:space="preserve">contact@sonimen.fr </t>
  </si>
  <si>
    <t>ramdanisaid34@gmail.com</t>
  </si>
  <si>
    <t>AB Électricité</t>
  </si>
  <si>
    <t>OUBOUKHA FRÈRES</t>
  </si>
  <si>
    <t xml:space="preserve">RAPPEL : 150 €  PÉNALITÉ D'ABSENCE REUNION CHANTIER - cf. art. 4.2 CCTP 00 </t>
  </si>
  <si>
    <t>TÉLÉPHONE</t>
  </si>
  <si>
    <t>e-mail</t>
  </si>
  <si>
    <t>ÉTANCHÉITÉ</t>
  </si>
  <si>
    <t>S1</t>
  </si>
  <si>
    <t>S2</t>
  </si>
  <si>
    <t>S3</t>
  </si>
  <si>
    <t>Total HT :</t>
  </si>
  <si>
    <t xml:space="preserve"> CUMUL SITUATION  HT :</t>
  </si>
  <si>
    <t>Avancement HT :</t>
  </si>
  <si>
    <t>SIRET : 79781148600019</t>
  </si>
  <si>
    <t>SARL OUBOUKHA FRERES / oa.constructions@yahoo.fr</t>
  </si>
  <si>
    <t xml:space="preserve">15Rue Charlie Chaplin, 13200 Arles </t>
  </si>
  <si>
    <t>01</t>
  </si>
  <si>
    <t>247</t>
  </si>
  <si>
    <t>68 situation 01</t>
  </si>
  <si>
    <t xml:space="preserve"> AVENANT N°1 - Modification plans</t>
  </si>
  <si>
    <t>AV1</t>
  </si>
  <si>
    <t xml:space="preserve"> AVENANT N°1</t>
  </si>
  <si>
    <t xml:space="preserve">   PROCHAINE CONVOCATION</t>
  </si>
  <si>
    <t>70 situation 02</t>
  </si>
  <si>
    <t>TTC</t>
  </si>
  <si>
    <t>A3</t>
  </si>
  <si>
    <t>TOTAL TRAVAUX</t>
  </si>
  <si>
    <t xml:space="preserve">TTC / </t>
  </si>
  <si>
    <t>RG 5%</t>
  </si>
  <si>
    <t>AC3-70</t>
  </si>
  <si>
    <t>AC OUBLOUKHA</t>
  </si>
  <si>
    <t>F68</t>
  </si>
  <si>
    <t>F70</t>
  </si>
  <si>
    <t>S4</t>
  </si>
  <si>
    <t>S5</t>
  </si>
  <si>
    <t>72 situation 03</t>
  </si>
  <si>
    <t xml:space="preserve">AC  </t>
  </si>
  <si>
    <t>AC 247.3</t>
  </si>
  <si>
    <t xml:space="preserve">AC 247.2 </t>
  </si>
  <si>
    <t>AC 247.4</t>
  </si>
  <si>
    <t>AC 247.5</t>
  </si>
  <si>
    <t>AC 247.6</t>
  </si>
  <si>
    <t>AC 247.7</t>
  </si>
  <si>
    <t>F72</t>
  </si>
  <si>
    <t>HT / TVA10%</t>
  </si>
  <si>
    <t>ctp architectes, sas_Siret 50772925900022 RCS Beziers</t>
  </si>
  <si>
    <t>S6</t>
  </si>
  <si>
    <t>S7</t>
  </si>
  <si>
    <t>75 situation 04</t>
  </si>
  <si>
    <t>SIREN : 503233504</t>
  </si>
  <si>
    <t>SONIMEN / contact@sonimen.fr</t>
  </si>
  <si>
    <t>R2018 -1714495a</t>
  </si>
  <si>
    <t xml:space="preserve">Fait à Montpellier le, </t>
  </si>
  <si>
    <t>Diffusé en 3  exemplaires,</t>
  </si>
  <si>
    <t>E3 - F.2Vx h.1400 x 1400</t>
  </si>
  <si>
    <t>E2 - F.1VL h.1245 x 595    Vitrage Transparent + ventil</t>
  </si>
  <si>
    <t>E1 - F.1VL h.1400 x 950   vitrage translucide</t>
  </si>
  <si>
    <t>E4 - F.2Vx h.1400 x 1400</t>
  </si>
  <si>
    <t>E5 - F.2Vx h.1400 x 1400</t>
  </si>
  <si>
    <t>R1 - F.2Vx Coulissant    h.existante x 2000</t>
  </si>
  <si>
    <t>R2 - Porte   h. 2150 x 900</t>
  </si>
  <si>
    <t>R3 -D160 / CF h.2300 x 1100     VR</t>
  </si>
  <si>
    <t>R4 - D160 / BC h.2300 x 2040             VR</t>
  </si>
  <si>
    <t>R5 - D160 / BC h.2300 x 2400          VR</t>
  </si>
  <si>
    <t>R6 - D160 / CF h.2300 x 800            VR</t>
  </si>
  <si>
    <t>R7 - D160 / BC h.2300 x 2200          VR</t>
  </si>
  <si>
    <t>Mme , Mr Jammes</t>
  </si>
  <si>
    <t>ERREUR de MESURE - hauteur trop petite /       Reprise de l'appui de fenêtre par le maçon à charge de SONIMEN</t>
  </si>
  <si>
    <t>RAS</t>
  </si>
  <si>
    <t>Semaine N°22/2018</t>
  </si>
  <si>
    <t>RAS - protection des menuiseries par ruban adhésif de façadier assuré par le client</t>
  </si>
  <si>
    <t>Micro-impacts à recouvrir par laque de reprise au RAL identique (fourni par l'entreprise SONIMEN)</t>
  </si>
  <si>
    <t>IDEM R5</t>
  </si>
  <si>
    <t>IDEM E3</t>
  </si>
  <si>
    <t>L'ensemble des VR motorisés sera à vérifier ultérieurement.</t>
  </si>
  <si>
    <t>ERREUR de POSE - tunnel / applique &gt;&gt;  Retour du pare-pluie  dans le tableau avant pose en tunnel de la menuiserie + pose d'une bavette sur le traverse basse</t>
  </si>
  <si>
    <t>IDEM R6</t>
  </si>
  <si>
    <t>X</t>
  </si>
  <si>
    <t>Remplacement du vitrage</t>
  </si>
  <si>
    <t>CONSTAT DE LEVÉES DES RÉSERVES  n°</t>
  </si>
  <si>
    <r>
      <t xml:space="preserve">           Vu le procès-verbal de réception en date du………………………………………………….   concernant les travaux de </t>
    </r>
    <r>
      <rPr>
        <b/>
        <sz val="11"/>
        <color indexed="8"/>
        <rFont val="Arial Narrow"/>
        <family val="2"/>
      </rPr>
      <t>MENUISERIES EXTÉRIEURES</t>
    </r>
    <r>
      <rPr>
        <sz val="11"/>
        <color indexed="8"/>
        <rFont val="Arial Narrow"/>
        <family val="2"/>
      </rPr>
      <t xml:space="preserve"> exécutés par - </t>
    </r>
    <r>
      <rPr>
        <b/>
        <sz val="11"/>
        <color indexed="8"/>
        <rFont val="Arial Narrow"/>
        <family val="2"/>
      </rPr>
      <t>SONIMEN</t>
    </r>
    <r>
      <rPr>
        <sz val="11"/>
        <color indexed="8"/>
        <rFont val="Arial Narrow"/>
        <family val="2"/>
      </rPr>
      <t xml:space="preserve">-  pour le  maître d’ouvrage : </t>
    </r>
    <r>
      <rPr>
        <b/>
        <sz val="11"/>
        <color indexed="8"/>
        <rFont val="Arial Narrow"/>
        <family val="2"/>
      </rPr>
      <t>Mme &amp; Mr JAMMES</t>
    </r>
  </si>
  <si>
    <t>Fait à Montpellier , le ..........................................</t>
  </si>
  <si>
    <t>RÉNOVATION MAISON JAMMES</t>
  </si>
  <si>
    <t>MENUISERIES EXTÉRIEURES</t>
  </si>
  <si>
    <t>RTE DE BEAUCAIRE ZI GREZAN, 1 RUE JEAN PERRONE, 30 000 Nîmes</t>
  </si>
  <si>
    <t>PROCÈS VERBAL DE RÉCEPTION TRAVAUX n°</t>
  </si>
  <si>
    <r>
      <t xml:space="preserve">Je soussigné,……………………………………….... , représentant du maître d’ouvrage, assisté de Laurent Cascales , architecte, après avoir procédé à l’examen des travaux exécutés par l’entrepreneur désigné ci-dessus au titre du marché en date du : </t>
    </r>
    <r>
      <rPr>
        <b/>
        <sz val="12"/>
        <color indexed="8"/>
        <rFont val="Arial Narrow"/>
        <family val="2"/>
      </rPr>
      <t xml:space="preserve"> 03/10/2017</t>
    </r>
  </si>
  <si>
    <t>La réception est refusée pour les motifs consignés ci-après*</t>
  </si>
  <si>
    <t xml:space="preserve"> - ETAT DES RÉSERVES - </t>
  </si>
  <si>
    <t xml:space="preserve">NATURE DES RÉSERVES </t>
  </si>
  <si>
    <t xml:space="preserve">TRAVAUX A EXÉCUTER </t>
  </si>
  <si>
    <t>Remplacement du vitrage                                           + obturation de l'entrée d'air</t>
  </si>
  <si>
    <t>ERREUR DIMENSION - Cadre délinié                  Remplacement du châssis fixe et mise en place d'un appui avec fixation d'un tube alu rectangulaire.</t>
  </si>
  <si>
    <t>02</t>
  </si>
  <si>
    <t>291017-2</t>
  </si>
  <si>
    <t>&gt; 01</t>
  </si>
  <si>
    <t>39/05/18 / situation 01</t>
  </si>
  <si>
    <t>SR ETANCHEITE,  ramdanisaid34@gmail.com</t>
  </si>
  <si>
    <t>153 Allée des charmes, 34500 Beziers</t>
  </si>
  <si>
    <t xml:space="preserve">SIRET : 809 200 603 </t>
  </si>
  <si>
    <t>HT - Gros Ouevre</t>
  </si>
  <si>
    <t>HT - Plâtrerie</t>
  </si>
  <si>
    <t>76 situation PLACO - 01</t>
  </si>
  <si>
    <t>Total HT</t>
  </si>
  <si>
    <t>Retenue de garantie cumulée depuis l’origine :</t>
  </si>
  <si>
    <t>F75</t>
  </si>
  <si>
    <t>F76</t>
  </si>
  <si>
    <t>AC 247.8</t>
  </si>
  <si>
    <t>AC 247.9</t>
  </si>
  <si>
    <t>AC 247.10</t>
  </si>
  <si>
    <t>9</t>
  </si>
  <si>
    <t>S8</t>
  </si>
  <si>
    <t>Direction de l'Exécution des Travaux</t>
  </si>
  <si>
    <t>08/072017</t>
  </si>
  <si>
    <t>78 situation 05</t>
  </si>
  <si>
    <t>F78</t>
  </si>
  <si>
    <t>Retenue de 10 % sur ligne n°39 pour absence de pose de bardage</t>
  </si>
  <si>
    <t>GROS ŒUVRE &amp; PLÂTRERIE</t>
  </si>
  <si>
    <t>Pénalité</t>
  </si>
  <si>
    <t>- Concernant la pose du parquet : une dalle de ravoirage a été faite au RDC de la maison. La parquet flottant a été posé directement sur cette dalle. Cette dalle, qui n'est absolument pas droite,  présente en plus de nombreux trous et, elle est très poussiéreuse. Il en résulte que le parquet commence à s’affaisser à certains endroits, il craque en permanence, et il bouge énormément.Il ne tiendra pas sur le long terme. </t>
  </si>
  <si>
    <t>Cette situation est très problématique pour nous. </t>
  </si>
  <si>
    <t>Il aurait fallu faire une dalle de ragréage, qui est nécessaire avant la pose du parquet.</t>
  </si>
  <si>
    <t>Il est nécessaire maintenant de trouver une solution. Je pense que la meilleure solution est de défaire le parquet, faire un ragréage et reposer le parquet. </t>
  </si>
  <si>
    <t>Le parquet qui a été posé est du contrecollé massif assez couteux, il n'est pas envisageable de le laisser se détériorer comme cela.</t>
  </si>
  <si>
    <t>En outre, je ne comprend pas pourquoi une seule dalle n'a pas été faite sur l'entier rdc avec en plus un ragréage.</t>
  </si>
  <si>
    <t>Actuellement le couloir de l'extension n'est pas à niveau, et le ragréage va entraîner un gondolement du parquet. La buanderie et le WC ne sont pas non plus à niveau entre eux.</t>
  </si>
  <si>
    <t>Il est nécessaire de faire les coffres des volets roulants en RDC. </t>
  </si>
  <si>
    <t>De plus, les plaques du plafond du RDC sont extrêmement abimées, elles sont découpées de façon grossière au niveau des IPN, je ne pense pas que cela soit rattrapable. Je pense qu'il faut replaquer les IPN pour cacher la finition du placo.</t>
  </si>
  <si>
    <t>- Aucune porte ne ferme correctement.</t>
  </si>
  <si>
    <t>L'encadrement de la chambre de l'extension est plus étroit que le placo, donc le placo dépasse en épaiseur de quelques centimètres. Deux portes ont été posées cassées. Les encadrements du RDC présentent pour certains de nombreux trous. Il faut reprendre les encadrements des deux chambres de l'étage.</t>
  </si>
  <si>
    <t>- Le béton des marches d'escalier a fissuré à de nombreux endroits.</t>
  </si>
  <si>
    <t>- Concernant le bardage de l'extension bois : j'insiste sur le fait que les lames de bois qui vont servir au bardage de l'extension sont entreposées sur le toit de l'extension en pleine chaleur et au contact de la pluie depuis bientôt deux mois. Elle ont donc décolorées. Il sera nécessaire de les remplacer s'il n'est pas possible de rattraper la couleur pour avoir une façade uniforme au niveau de la teinte.</t>
  </si>
  <si>
    <t>De plus, le bardage devait être posé mi-juillet, nous l'avons décalé au 1er septembre, j'ai réussi à avoir l'accord de mes voisins pour passer de leur côté, mais Mr OUBOUKHA m'informe qu'il ne pourra pas le poser car il manque des pièces d'étanchéité, qui ne sont pas chiffrées financièrement, et donc non commandées. </t>
  </si>
  <si>
    <t>- Il faut reprendre les enduits à l'extérieur au niveau des fenêtres, les tableau, la porte etc...</t>
  </si>
  <si>
    <t>- le carrelage de la buanderie est très mal posé, carreau cassé...la dalle n'est pas à niveau.</t>
  </si>
  <si>
    <t>- Concernant la porte du local à vélo, il n'est pas possible de poser celle qui était prévue initialement car sinon une fois la voiture rentrée, la porte ne pourra pas s'ouvrir.</t>
  </si>
  <si>
    <t>Mr OUBOUKHA propose de poser un volet roulant ? </t>
  </si>
  <si>
    <t>- Concernant le tuyau d'évacuation qui sort du local à vélo, il faut trouver une solution plus esthétique,  il faudrait voir pour le raccorder au réseau d'eau. De plus, l'eau ne peux pas s'évacuer à l'avant  sur la rue, le rail du portail l'empêchant. De plus, l'évacuation du toit terrasse tombe sur ce tuyau et l'eau fait un énorme bruit en tombant sur celui-ci, je risque de m'attirer les foudre de mes voisins.</t>
  </si>
  <si>
    <t> - Les joints du carrelage du sol de la salle de bain et des WC sont à certains endroits manquants et s'enlèvent à l'usure (deux mois !). Le problème étant que c'est des carreaux de ciments et le traitement pour les remontées de laitance a déjà été passé. De plus, il risque d'y avoir un problème d'étanchéité. </t>
  </si>
  <si>
    <t>Concernant la salle de bains du RDC, êtes vous sur que la dalle est bien étanche, ? comment Mr OUBOUKHA va-il assurer l'étanchéité du bac à douche, avec quels produits, car la mise en oeuvre à l'air technique ? </t>
  </si>
  <si>
    <t>De plus, je m'interroge concernant la facturation de la maçonnerie et de l'étancheur :</t>
  </si>
  <si>
    <t>- Concernant l'étancheur, je ne comprend pas pourquoi les couvertines ne sont pas comprises dans son devis. En effet dans son devis initial il est noté "pose couvertine", il y a deux devis différents dont un avec couvertines, et qui est seulement à 300 € plus cher.</t>
  </si>
  <si>
    <t>De plus, je ne comprend pas la facture qu'il a émise, qui est du même montant que le devis,  alors que celui-ci comprend un velux qui n'a pas été posé.</t>
  </si>
  <si>
    <t>Son devis comprend aussi des boites à eau, qui ne sont pas posées mais qui seraient utiles de poser sur la façade donnant côté rue.</t>
  </si>
  <si>
    <t>- Concernant la maçonnerie :</t>
  </si>
  <si>
    <t>Nous avons constatés de grosses différences entre le devis initial et les factures, notamment sur le placo et  la dalle de l'extension, Mr OUBOUKHA invoque une erreur de mesure au départ.</t>
  </si>
  <si>
    <t>De plus, je ne comprend pas que nous devons encore rajouter 2 800 € pour l'isolation de l'extension, il est pourtant noté sur le devis que l'isolation est comprise ?</t>
  </si>
  <si>
    <t>Je suis sceptique aussi sur la quantité de dalle de ragréage facturée. </t>
  </si>
  <si>
    <t>Il n'est plus envisageable pour nous de continuer à ne pas avoir de visibilité sur le montant des travaux, d'autant que nous sommes en fin de chantier. Le budget à beaucoup augmenté et cela devient problématique. </t>
  </si>
  <si>
    <r>
      <rPr>
        <b/>
        <sz val="11"/>
        <color indexed="8"/>
        <rFont val="Arial Narrow"/>
        <family val="2"/>
      </rPr>
      <t xml:space="preserve">Concernant les joint du placo : </t>
    </r>
    <r>
      <rPr>
        <sz val="11"/>
        <color indexed="8"/>
        <rFont val="Arial Narrow"/>
        <family val="2"/>
      </rPr>
      <t>les joints du placo sont à de nombreux endroits mal faits, grossiers,  certaines plaques du plafond présentes des trous, les vis sont apparents, les plafonds ne sont pas droits, notamment dans la chambre de l'extension. il est nécessaire que le jointeur reprenne cela. Il faut aussi reprendre toute les finitions du placo au niveau de l'escalier et des marches. </t>
    </r>
  </si>
  <si>
    <t>Vendredi 07/09/2018 - 13:30</t>
  </si>
  <si>
    <t>ETAGE</t>
  </si>
  <si>
    <t>Entreprise OUBOUKHA</t>
  </si>
  <si>
    <t>►Travaux d'achèvement</t>
  </si>
  <si>
    <t>Entrée :</t>
  </si>
  <si>
    <t>Cuisine :</t>
  </si>
  <si>
    <t>Salon :</t>
  </si>
  <si>
    <t>Dégagement :</t>
  </si>
  <si>
    <t>Chambre :</t>
  </si>
  <si>
    <t>Salle d'eau :</t>
  </si>
  <si>
    <t>Buanderie :</t>
  </si>
  <si>
    <t xml:space="preserve"> &gt; Dépose et repose parquet flottant contrecollé</t>
  </si>
  <si>
    <t>Date d'intervention</t>
  </si>
  <si>
    <t xml:space="preserve"> &gt; Finition Plâtrerie autour escalier</t>
  </si>
  <si>
    <t xml:space="preserve">Escalier : </t>
  </si>
  <si>
    <t xml:space="preserve"> &gt; Reprise Fissuration + Finition revêtement résine</t>
  </si>
  <si>
    <t xml:space="preserve"> &gt; Barre de seuil entre sol carrelage et parquet</t>
  </si>
  <si>
    <t>&gt; Reprise bande de plâtrerie ( côté Salle à Manger)</t>
  </si>
  <si>
    <t>&gt; Couvre joint  PVC 40 mm à peindre / placo-IPN (x4)</t>
  </si>
  <si>
    <t>&gt; Fourniture et pose d'un revêtement de sol y compris barres de seuils</t>
  </si>
  <si>
    <t xml:space="preserve"> &gt; Reprise de la planéité du faux plafond (côté coulissant)</t>
  </si>
  <si>
    <t xml:space="preserve"> &gt; Appliquer un mortier de cuvelage de type RAVALCHOC*FE sur l'ensemble de la salle d'eau avant pose du carrelage.</t>
  </si>
  <si>
    <t xml:space="preserve"> &gt; Finition totale de la salle d'eau</t>
  </si>
  <si>
    <t xml:space="preserve"> &gt; Remplacement du carreaux et vérification de l'ensemble</t>
  </si>
  <si>
    <t>&gt; Nez de marche palier étage</t>
  </si>
  <si>
    <t>Palier :</t>
  </si>
  <si>
    <t xml:space="preserve">Bureau : </t>
  </si>
  <si>
    <t xml:space="preserve">Salle de bain : </t>
  </si>
  <si>
    <t xml:space="preserve">Chambre RUE : </t>
  </si>
  <si>
    <t xml:space="preserve">Chambre COUR : </t>
  </si>
  <si>
    <t xml:space="preserve"> &gt; Nez de marche palier étage (rappel)</t>
  </si>
  <si>
    <t xml:space="preserve"> &gt; Reprise plâtrerie du faux-plafond (enduit bande calicot)</t>
  </si>
  <si>
    <t xml:space="preserve"> &gt;  Reprises joints carrelage</t>
  </si>
  <si>
    <t>&gt; Reprise plâtrerie faux plafond.</t>
  </si>
  <si>
    <t>Entreprise RAMDANI</t>
  </si>
  <si>
    <t>Entreprise SONIMEN</t>
  </si>
  <si>
    <t xml:space="preserve">Entreprise OUBOUKHA : </t>
  </si>
  <si>
    <t xml:space="preserve"> &gt; Isolation extérieure (côté local à vélo)</t>
  </si>
  <si>
    <t>&gt; Ensemble des travaux extérieurs non prévus initialement.</t>
  </si>
  <si>
    <t xml:space="preserve">Entreprise RAMDANI : </t>
  </si>
  <si>
    <t>Portail &lt;</t>
  </si>
  <si>
    <t>Clôtures &lt;</t>
  </si>
  <si>
    <t>Reprise des coffrets Elec et Eau  &lt;</t>
  </si>
  <si>
    <t>Cunette d'écoulement préventif &lt;</t>
  </si>
  <si>
    <t>Divers &lt;</t>
  </si>
  <si>
    <t>Commande des profils ALU &lt;</t>
  </si>
  <si>
    <t>Pose des couvertines &lt;</t>
  </si>
  <si>
    <t>Fourniture et pose de la boite à eau ( EP)  &lt;</t>
  </si>
  <si>
    <t>Fourniture et pose de l'évacuation zinguée des (EP) &lt;</t>
  </si>
  <si>
    <t>Entreprise SONIMEN :</t>
  </si>
  <si>
    <t xml:space="preserve"> &gt; Remplacement du vitrage endommagé</t>
  </si>
  <si>
    <t xml:space="preserve"> &gt; Fourniture et pose  d'une grille de défense </t>
  </si>
  <si>
    <t>INFORMATION GÉNÉRALE</t>
  </si>
  <si>
    <t xml:space="preserve">     Le remplacement du double vitrage endommagé sur un certain nombre de menuiserie (impacté par l'utilisation d'une disqueuse à métal) sera à la charge et au prorata des entreprises possédant une meuleuse.</t>
  </si>
  <si>
    <t>INTÉRIEUR</t>
  </si>
  <si>
    <t xml:space="preserve"> &gt; Choix du revêtement de Sol par le Client ( Parquet conseillé)</t>
  </si>
  <si>
    <t xml:space="preserve"> &gt; Finition plâtrerie &amp; épaisseur huisserie </t>
  </si>
  <si>
    <t xml:space="preserve"> &gt; Encadrement PVC de l'accès rangement</t>
  </si>
  <si>
    <t>EXTÉRIEUR</t>
  </si>
  <si>
    <t xml:space="preserve"> &gt; L'ensemble du bardage à clin + claire-voie ainsi que les accessoires ALU des encadrements sont à poser après la pose de l'isolant PU.</t>
  </si>
  <si>
    <t xml:space="preserve"> &gt; A la demande du maître de l'ouvrage, l'accès au local à vélo  pourra s'effectuer par une porte de service réduite à la largeur de 90 cm</t>
  </si>
  <si>
    <t xml:space="preserve">  &gt;  Finition  des travaux d'étanchéité, avec :</t>
  </si>
  <si>
    <t>&gt; Finition coffre volet roulant (isolant PU + bois HDF 3 mm)</t>
  </si>
  <si>
    <t>C2</t>
  </si>
  <si>
    <t>Date  :</t>
  </si>
  <si>
    <t>C1</t>
  </si>
  <si>
    <t>C3</t>
  </si>
  <si>
    <t>C4</t>
  </si>
  <si>
    <t>C6</t>
  </si>
  <si>
    <t>C7</t>
  </si>
  <si>
    <t>C8</t>
  </si>
  <si>
    <t>C9</t>
  </si>
  <si>
    <t>Z</t>
  </si>
  <si>
    <t>SOUS-TOTAL :</t>
  </si>
  <si>
    <t xml:space="preserve"> MR RAMDANI :</t>
  </si>
  <si>
    <t xml:space="preserve"> MR OUBOUKHA :</t>
  </si>
  <si>
    <t xml:space="preserve"> MR MME JAMMES  :</t>
  </si>
  <si>
    <t>Conformément au devis joint (LAUDE MEDITERRANNEE - DV 1820446 du 11/09/2018), les dépenses des tôles pliées seront réparties comme suit :</t>
  </si>
  <si>
    <t>► VARIANTE GALVA PRELAQUEE</t>
  </si>
  <si>
    <t>HORS BAP</t>
  </si>
  <si>
    <t>ABSENCE BARDAGE</t>
  </si>
  <si>
    <t>Soit  -16,7% ligne n°39 de la facture n°90  &gt;&gt; Retenue :</t>
  </si>
  <si>
    <t>90 situation°6</t>
  </si>
  <si>
    <t>SIRET : 51517421700015</t>
  </si>
  <si>
    <t>EPC - ENJALBERT</t>
  </si>
  <si>
    <t>46 rue du Millénaire, 34290 SERVIAN</t>
  </si>
  <si>
    <t>798</t>
  </si>
  <si>
    <r>
      <t xml:space="preserve"> Retenue </t>
    </r>
    <r>
      <rPr>
        <sz val="10"/>
        <color indexed="8"/>
        <rFont val="Arial"/>
        <family val="2"/>
      </rPr>
      <t>(art.6 &amp; 11 du CCAP)</t>
    </r>
  </si>
  <si>
    <t xml:space="preserve">Référence acompte N° </t>
  </si>
  <si>
    <t>FC0718</t>
  </si>
  <si>
    <t>Moins value :</t>
  </si>
  <si>
    <t>Avenant :</t>
  </si>
  <si>
    <t>Montant du décompte (€ TTC)</t>
  </si>
  <si>
    <r>
      <t xml:space="preserve">Je soussigné, Mme JAMMES, représentant du maître d’ouvrage, assisté de Laurent Cascales , architecte, après avoir procédé à l’examen des travaux exécutés par l’entrepreneur désigné ci-dessus au titre du marché en date du : </t>
    </r>
    <r>
      <rPr>
        <b/>
        <sz val="12"/>
        <color indexed="8"/>
        <rFont val="Arial Narrow"/>
        <family val="2"/>
      </rPr>
      <t xml:space="preserve"> 20/11/2018</t>
    </r>
  </si>
  <si>
    <t>AB Elecricité</t>
  </si>
  <si>
    <t>503 Av. de Maréchal Leclerc, 34070 Montpellier</t>
  </si>
  <si>
    <t>SIRET : 78958579100021</t>
  </si>
  <si>
    <t>78</t>
  </si>
  <si>
    <t>178</t>
  </si>
  <si>
    <t>F116</t>
  </si>
  <si>
    <t>Montant du décompte antérieur (€ TTC)</t>
  </si>
  <si>
    <t>Pénalités (€ TTC)</t>
  </si>
  <si>
    <t>Montant du décompte en prix de base(€ TTC)</t>
  </si>
  <si>
    <t>Montant cumulé depuis l’origine (€ TTC)</t>
  </si>
</sst>
</file>

<file path=xl/styles.xml><?xml version="1.0" encoding="utf-8"?>
<styleSheet xmlns="http://schemas.openxmlformats.org/spreadsheetml/2006/main">
  <numFmts count="18">
    <numFmt numFmtId="8" formatCode="#,##0.00\ &quot;€&quot;;[Red]\-#,##0.00\ &quot;€&quot;"/>
    <numFmt numFmtId="44" formatCode="_-* #,##0.00\ &quot;€&quot;_-;\-* #,##0.00\ &quot;€&quot;_-;_-* &quot;-&quot;??\ &quot;€&quot;_-;_-@_-"/>
    <numFmt numFmtId="43" formatCode="_-* #,##0.00\ _€_-;\-* #,##0.00\ _€_-;_-* &quot;-&quot;??\ _€_-;_-@_-"/>
    <numFmt numFmtId="164" formatCode="_-* #,##0.00&quot; €&quot;_-;\-* #,##0.00&quot; €&quot;_-;_-* \-??&quot; €&quot;_-;_-@_-"/>
    <numFmt numFmtId="165" formatCode="#,##0.00\ &quot;€&quot;"/>
    <numFmt numFmtId="166" formatCode="0.0%"/>
    <numFmt numFmtId="167" formatCode="[$-40C]mmm\-yy;@"/>
    <numFmt numFmtId="168" formatCode="0.000"/>
    <numFmt numFmtId="169" formatCode="0.000%"/>
    <numFmt numFmtId="170" formatCode="#,##0.000"/>
    <numFmt numFmtId="171" formatCode="#,##0.00\ [$€-40C];[Red]\-#,##0.00\ [$€-40C]"/>
    <numFmt numFmtId="172" formatCode="_-* #,##0.00\ [$€-40C]_-;\-* #,##0.00\ [$€-40C]_-;_-* &quot;-&quot;??\ [$€-40C]_-;_-@_-"/>
    <numFmt numFmtId="173" formatCode="0.0000%"/>
    <numFmt numFmtId="174" formatCode="0.00000%"/>
    <numFmt numFmtId="175" formatCode="0.0000000%"/>
    <numFmt numFmtId="176" formatCode="#,##0;\-#,##0"/>
    <numFmt numFmtId="177" formatCode="#,##0.00;\-#,##0.00"/>
    <numFmt numFmtId="178" formatCode="#,##0.00_ ;\-#,##0.00\ "/>
  </numFmts>
  <fonts count="249">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9"/>
      <name val="Trebuchet MS"/>
      <family val="2"/>
    </font>
    <font>
      <b/>
      <sz val="8"/>
      <name val="Trebuchet MS"/>
      <family val="2"/>
    </font>
    <font>
      <sz val="10"/>
      <name val="Arial"/>
      <family val="2"/>
    </font>
    <font>
      <sz val="10"/>
      <color indexed="23"/>
      <name val="Tahoma"/>
      <family val="2"/>
    </font>
    <font>
      <sz val="10"/>
      <name val="Tahoma"/>
      <family val="2"/>
    </font>
    <font>
      <sz val="8"/>
      <name val="Tahoma"/>
      <family val="2"/>
    </font>
    <font>
      <b/>
      <sz val="10"/>
      <name val="Tahoma"/>
      <family val="2"/>
    </font>
    <font>
      <sz val="9"/>
      <name val="Tahoma"/>
      <family val="2"/>
    </font>
    <font>
      <b/>
      <sz val="8"/>
      <name val="Tahoma"/>
      <family val="2"/>
    </font>
    <font>
      <b/>
      <sz val="12"/>
      <name val="Tahoma"/>
      <family val="2"/>
    </font>
    <font>
      <u/>
      <sz val="10"/>
      <color indexed="12"/>
      <name val="Tahoma"/>
      <family val="2"/>
    </font>
    <font>
      <b/>
      <sz val="11"/>
      <name val="Tahoma"/>
      <family val="2"/>
    </font>
    <font>
      <b/>
      <sz val="9"/>
      <name val="Tahoma"/>
      <family val="2"/>
    </font>
    <font>
      <sz val="9"/>
      <color indexed="8"/>
      <name val="Tahoma"/>
      <family val="2"/>
    </font>
    <font>
      <b/>
      <sz val="7"/>
      <name val="Tahoma"/>
      <family val="2"/>
    </font>
    <font>
      <sz val="8"/>
      <color indexed="12"/>
      <name val="Tahoma"/>
      <family val="2"/>
    </font>
    <font>
      <vertAlign val="superscript"/>
      <sz val="8"/>
      <name val="Tahoma"/>
      <family val="2"/>
    </font>
    <font>
      <b/>
      <sz val="8"/>
      <color indexed="8"/>
      <name val="Tahoma"/>
      <family val="2"/>
    </font>
    <font>
      <sz val="8"/>
      <color indexed="22"/>
      <name val="Tahoma"/>
      <family val="2"/>
    </font>
    <font>
      <b/>
      <sz val="8"/>
      <color indexed="22"/>
      <name val="Tahoma"/>
      <family val="2"/>
    </font>
    <font>
      <sz val="8"/>
      <color indexed="16"/>
      <name val="Tahoma"/>
      <family val="2"/>
    </font>
    <font>
      <sz val="9"/>
      <color indexed="55"/>
      <name val="Tahoma"/>
      <family val="2"/>
    </font>
    <font>
      <b/>
      <u/>
      <sz val="8"/>
      <name val="Tahoma"/>
      <family val="2"/>
    </font>
    <font>
      <sz val="7"/>
      <name val="Tahoma"/>
      <family val="2"/>
    </font>
    <font>
      <sz val="7"/>
      <color indexed="8"/>
      <name val="Tahoma"/>
      <family val="2"/>
    </font>
    <font>
      <sz val="8"/>
      <color indexed="8"/>
      <name val="Tahoma"/>
      <family val="2"/>
    </font>
    <font>
      <b/>
      <sz val="8"/>
      <color indexed="50"/>
      <name val="Tahoma"/>
      <family val="2"/>
    </font>
    <font>
      <i/>
      <sz val="8"/>
      <name val="Tahoma"/>
      <family val="2"/>
    </font>
    <font>
      <i/>
      <sz val="9"/>
      <name val="Tahoma"/>
      <family val="2"/>
    </font>
    <font>
      <i/>
      <sz val="7"/>
      <name val="Tahoma"/>
      <family val="2"/>
    </font>
    <font>
      <b/>
      <u/>
      <sz val="7"/>
      <name val="Tahoma"/>
      <family val="2"/>
    </font>
    <font>
      <u/>
      <sz val="9"/>
      <color indexed="12"/>
      <name val="Tahoma"/>
      <family val="2"/>
    </font>
    <font>
      <sz val="11"/>
      <name val="Tahoma"/>
      <family val="2"/>
    </font>
    <font>
      <b/>
      <u/>
      <sz val="9"/>
      <name val="Tahoma"/>
      <family val="2"/>
    </font>
    <font>
      <b/>
      <sz val="9"/>
      <color indexed="52"/>
      <name val="Tahoma"/>
      <family val="2"/>
    </font>
    <font>
      <sz val="10"/>
      <name val="Arial"/>
      <family val="2"/>
    </font>
    <font>
      <u/>
      <sz val="11"/>
      <color indexed="12"/>
      <name val="Arial"/>
      <family val="2"/>
    </font>
    <font>
      <u/>
      <sz val="8"/>
      <color indexed="12"/>
      <name val="Arial"/>
      <family val="2"/>
    </font>
    <font>
      <sz val="8"/>
      <name val="Trebuchet MS"/>
      <family val="2"/>
    </font>
    <font>
      <sz val="10"/>
      <name val="Arial"/>
      <family val="2"/>
    </font>
    <font>
      <sz val="9"/>
      <name val="Arial"/>
      <family val="2"/>
    </font>
    <font>
      <sz val="10"/>
      <color indexed="16"/>
      <name val="Tahoma"/>
      <family val="2"/>
    </font>
    <font>
      <i/>
      <sz val="10"/>
      <name val="Tahoma"/>
      <family val="2"/>
    </font>
    <font>
      <sz val="12"/>
      <name val="Tahoma"/>
      <family val="2"/>
    </font>
    <font>
      <i/>
      <sz val="8"/>
      <color indexed="8"/>
      <name val="Tahoma"/>
      <family val="2"/>
    </font>
    <font>
      <sz val="10"/>
      <name val="Arial Narrow"/>
      <family val="2"/>
    </font>
    <font>
      <sz val="8"/>
      <color indexed="8"/>
      <name val="Trebuchet MS"/>
      <family val="2"/>
    </font>
    <font>
      <sz val="9"/>
      <color indexed="8"/>
      <name val="Trebuchet MS"/>
      <family val="2"/>
    </font>
    <font>
      <b/>
      <sz val="9"/>
      <color indexed="8"/>
      <name val="Trebuchet MS"/>
      <family val="2"/>
    </font>
    <font>
      <i/>
      <sz val="8"/>
      <name val="Trebuchet MS"/>
      <family val="2"/>
    </font>
    <font>
      <b/>
      <sz val="14"/>
      <name val="Arial Narrow"/>
      <family val="2"/>
    </font>
    <font>
      <b/>
      <sz val="10"/>
      <name val="Arial Narrow"/>
      <family val="2"/>
    </font>
    <font>
      <b/>
      <sz val="12"/>
      <color indexed="9"/>
      <name val="Arial"/>
      <family val="2"/>
    </font>
    <font>
      <sz val="11"/>
      <name val="Arial Narrow"/>
      <family val="2"/>
    </font>
    <font>
      <i/>
      <sz val="11"/>
      <name val="Arial Narrow"/>
      <family val="2"/>
    </font>
    <font>
      <b/>
      <sz val="11"/>
      <name val="Arial Narrow"/>
      <family val="2"/>
    </font>
    <font>
      <b/>
      <u/>
      <sz val="11"/>
      <name val="Arial Narrow"/>
      <family val="2"/>
    </font>
    <font>
      <b/>
      <sz val="9"/>
      <name val="Arial Narrow"/>
      <family val="2"/>
    </font>
    <font>
      <sz val="9"/>
      <name val="Arial Narrow"/>
      <family val="2"/>
    </font>
    <font>
      <b/>
      <sz val="8"/>
      <name val="Arial Narrow"/>
      <family val="2"/>
    </font>
    <font>
      <sz val="8"/>
      <name val="Arial Narrow"/>
      <family val="2"/>
    </font>
    <font>
      <i/>
      <sz val="10"/>
      <name val="Arial Narrow"/>
      <family val="2"/>
    </font>
    <font>
      <sz val="9"/>
      <color indexed="8"/>
      <name val="Arial Narrow"/>
      <family val="2"/>
    </font>
    <font>
      <sz val="8"/>
      <color indexed="8"/>
      <name val="Arial Narrow"/>
      <family val="2"/>
    </font>
    <font>
      <sz val="10"/>
      <color indexed="8"/>
      <name val="Arial Narrow"/>
      <family val="2"/>
    </font>
    <font>
      <sz val="10"/>
      <color indexed="16"/>
      <name val="Arial Narrow"/>
      <family val="2"/>
    </font>
    <font>
      <b/>
      <sz val="10"/>
      <color indexed="8"/>
      <name val="Arial Narrow"/>
      <family val="2"/>
    </font>
    <font>
      <sz val="10"/>
      <color indexed="23"/>
      <name val="Arial Narrow"/>
      <family val="2"/>
    </font>
    <font>
      <u/>
      <sz val="10"/>
      <color indexed="12"/>
      <name val="Arial Narrow"/>
      <family val="2"/>
    </font>
    <font>
      <b/>
      <sz val="7"/>
      <name val="Arial Narrow"/>
      <family val="2"/>
    </font>
    <font>
      <b/>
      <sz val="9"/>
      <color indexed="8"/>
      <name val="Arial Narrow"/>
      <family val="2"/>
    </font>
    <font>
      <i/>
      <sz val="8"/>
      <name val="Arial Narrow"/>
      <family val="2"/>
    </font>
    <font>
      <sz val="8"/>
      <color indexed="12"/>
      <name val="Arial Narrow"/>
      <family val="2"/>
    </font>
    <font>
      <sz val="7"/>
      <name val="Arial Narrow"/>
      <family val="2"/>
    </font>
    <font>
      <i/>
      <sz val="7"/>
      <name val="Arial Narrow"/>
      <family val="2"/>
    </font>
    <font>
      <sz val="7"/>
      <color indexed="8"/>
      <name val="Arial Narrow"/>
      <family val="2"/>
    </font>
    <font>
      <b/>
      <u/>
      <sz val="7"/>
      <name val="Arial Narrow"/>
      <family val="2"/>
    </font>
    <font>
      <u/>
      <sz val="8"/>
      <color indexed="12"/>
      <name val="Arial Narrow"/>
      <family val="2"/>
    </font>
    <font>
      <u/>
      <sz val="9"/>
      <color indexed="12"/>
      <name val="Arial Narrow"/>
      <family val="2"/>
    </font>
    <font>
      <i/>
      <sz val="10"/>
      <color indexed="8"/>
      <name val="Arial Narrow"/>
      <family val="2"/>
    </font>
    <font>
      <sz val="11"/>
      <color indexed="8"/>
      <name val="Arial Narrow"/>
      <family val="2"/>
    </font>
    <font>
      <u/>
      <sz val="11"/>
      <color indexed="12"/>
      <name val="Arial Narrow"/>
      <family val="2"/>
    </font>
    <font>
      <b/>
      <sz val="10"/>
      <name val="Arial"/>
      <family val="2"/>
    </font>
    <font>
      <sz val="12"/>
      <name val="Arial Narrow"/>
      <family val="2"/>
    </font>
    <font>
      <sz val="16"/>
      <name val="Arial Narrow"/>
      <family val="2"/>
    </font>
    <font>
      <b/>
      <u/>
      <sz val="10"/>
      <name val="Arial Narrow"/>
      <family val="2"/>
    </font>
    <font>
      <u/>
      <sz val="10"/>
      <name val="Arial Narrow"/>
      <family val="2"/>
    </font>
    <font>
      <u val="double"/>
      <sz val="10"/>
      <name val="Arial Narrow"/>
      <family val="2"/>
    </font>
    <font>
      <sz val="20"/>
      <name val="Arial Narrow"/>
      <family val="2"/>
    </font>
    <font>
      <sz val="24"/>
      <name val="Arial Narrow"/>
      <family val="2"/>
    </font>
    <font>
      <sz val="9"/>
      <color indexed="55"/>
      <name val="Arial Narrow"/>
      <family val="2"/>
    </font>
    <font>
      <b/>
      <sz val="12"/>
      <name val="Arial Narrow"/>
      <family val="2"/>
    </font>
    <font>
      <i/>
      <sz val="9"/>
      <name val="Arial Narrow"/>
      <family val="2"/>
    </font>
    <font>
      <b/>
      <sz val="14"/>
      <color indexed="8"/>
      <name val="Arial Narrow"/>
      <family val="2"/>
    </font>
    <font>
      <sz val="12"/>
      <color indexed="8"/>
      <name val="Arial Narrow"/>
      <family val="2"/>
    </font>
    <font>
      <sz val="14"/>
      <name val="Arial Narrow"/>
      <family val="2"/>
    </font>
    <font>
      <sz val="8"/>
      <color indexed="22"/>
      <name val="Arial Narrow"/>
      <family val="2"/>
    </font>
    <font>
      <sz val="9"/>
      <color indexed="22"/>
      <name val="Arial Narrow"/>
      <family val="2"/>
    </font>
    <font>
      <b/>
      <sz val="9"/>
      <color indexed="16"/>
      <name val="Arial Narrow"/>
      <family val="2"/>
    </font>
    <font>
      <sz val="8"/>
      <color indexed="23"/>
      <name val="Arial Narrow"/>
      <family val="2"/>
    </font>
    <font>
      <b/>
      <sz val="11"/>
      <color indexed="8"/>
      <name val="Arial Narrow"/>
      <family val="2"/>
    </font>
    <font>
      <b/>
      <sz val="9"/>
      <color indexed="8"/>
      <name val="Arial"/>
      <family val="2"/>
    </font>
    <font>
      <b/>
      <sz val="9"/>
      <name val="Arial"/>
      <family val="2"/>
    </font>
    <font>
      <b/>
      <sz val="8"/>
      <name val="Arial"/>
      <family val="2"/>
    </font>
    <font>
      <sz val="14"/>
      <name val="Arial"/>
      <family val="2"/>
    </font>
    <font>
      <sz val="14"/>
      <color indexed="8"/>
      <name val="Arial"/>
      <family val="2"/>
    </font>
    <font>
      <sz val="14"/>
      <color indexed="8"/>
      <name val="Arial Narrow"/>
      <family val="2"/>
    </font>
    <font>
      <sz val="8"/>
      <name val="Arial"/>
      <family val="2"/>
    </font>
    <font>
      <sz val="11"/>
      <name val="Arial"/>
      <family val="2"/>
    </font>
    <font>
      <i/>
      <sz val="9"/>
      <name val="Arial"/>
      <family val="2"/>
    </font>
    <font>
      <sz val="9"/>
      <color indexed="12"/>
      <name val="Arial"/>
      <family val="2"/>
    </font>
    <font>
      <b/>
      <sz val="11"/>
      <name val="Arial"/>
      <family val="2"/>
    </font>
    <font>
      <sz val="9"/>
      <color indexed="8"/>
      <name val="Arial"/>
      <family val="2"/>
    </font>
    <font>
      <sz val="12"/>
      <color indexed="8"/>
      <name val="Arial"/>
      <family val="2"/>
    </font>
    <font>
      <b/>
      <sz val="12"/>
      <color indexed="8"/>
      <name val="Arial Narrow"/>
      <family val="2"/>
    </font>
    <font>
      <b/>
      <sz val="12"/>
      <name val="Arial"/>
      <family val="2"/>
    </font>
    <font>
      <sz val="8"/>
      <color indexed="55"/>
      <name val="Arial"/>
      <family val="2"/>
    </font>
    <font>
      <sz val="9"/>
      <color indexed="55"/>
      <name val="Arial"/>
      <family val="2"/>
    </font>
    <font>
      <b/>
      <sz val="12"/>
      <color indexed="8"/>
      <name val="Arial"/>
      <family val="2"/>
    </font>
    <font>
      <sz val="8"/>
      <color indexed="8"/>
      <name val="Arial"/>
      <family val="2"/>
    </font>
    <font>
      <u/>
      <sz val="7"/>
      <color indexed="12"/>
      <name val="Arial"/>
      <family val="2"/>
    </font>
    <font>
      <u/>
      <sz val="6"/>
      <color indexed="12"/>
      <name val="Arial"/>
      <family val="2"/>
    </font>
    <font>
      <u/>
      <sz val="6"/>
      <color indexed="12"/>
      <name val="Arial Narrow"/>
      <family val="2"/>
    </font>
    <font>
      <u/>
      <sz val="11"/>
      <name val="Arial Narrow"/>
      <family val="2"/>
    </font>
    <font>
      <sz val="10"/>
      <color indexed="8"/>
      <name val="Arial"/>
      <family val="2"/>
    </font>
    <font>
      <i/>
      <sz val="10"/>
      <name val="Arial"/>
      <family val="2"/>
    </font>
    <font>
      <i/>
      <sz val="11"/>
      <name val="Arial"/>
      <family val="2"/>
    </font>
    <font>
      <b/>
      <sz val="10"/>
      <color indexed="8"/>
      <name val="Arial"/>
      <family val="2"/>
    </font>
    <font>
      <sz val="11"/>
      <color theme="1"/>
      <name val="Calibri"/>
      <family val="2"/>
      <scheme val="minor"/>
    </font>
    <font>
      <sz val="8"/>
      <color rgb="FFC00000"/>
      <name val="Tahoma"/>
      <family val="2"/>
    </font>
    <font>
      <b/>
      <sz val="8"/>
      <color theme="0"/>
      <name val="Tahoma"/>
      <family val="2"/>
    </font>
    <font>
      <sz val="9"/>
      <color theme="0"/>
      <name val="Tahoma"/>
      <family val="2"/>
    </font>
    <font>
      <sz val="11"/>
      <color theme="1"/>
      <name val="Tahoma"/>
      <family val="2"/>
    </font>
    <font>
      <b/>
      <sz val="8"/>
      <color theme="0" tint="-0.14999847407452621"/>
      <name val="Tahoma"/>
      <family val="2"/>
    </font>
    <font>
      <sz val="9"/>
      <color rgb="FFC00000"/>
      <name val="Tahoma"/>
      <family val="2"/>
    </font>
    <font>
      <sz val="8"/>
      <color theme="0"/>
      <name val="Tahoma"/>
      <family val="2"/>
    </font>
    <font>
      <sz val="9"/>
      <color theme="1"/>
      <name val="Calibri"/>
      <family val="2"/>
      <scheme val="minor"/>
    </font>
    <font>
      <sz val="9"/>
      <color theme="6" tint="-0.249977111117893"/>
      <name val="Tahoma"/>
      <family val="2"/>
    </font>
    <font>
      <sz val="9"/>
      <color rgb="FF000000"/>
      <name val="Tahoma"/>
      <family val="2"/>
    </font>
    <font>
      <sz val="10"/>
      <color rgb="FFC00000"/>
      <name val="Tahoma"/>
      <family val="2"/>
    </font>
    <font>
      <b/>
      <sz val="10"/>
      <color theme="0"/>
      <name val="Tahoma"/>
      <family val="2"/>
    </font>
    <font>
      <sz val="8"/>
      <color theme="0" tint="-0.34998626667073579"/>
      <name val="Tahoma"/>
      <family val="2"/>
    </font>
    <font>
      <sz val="10"/>
      <color theme="0"/>
      <name val="Tahoma"/>
      <family val="2"/>
    </font>
    <font>
      <b/>
      <sz val="8"/>
      <color theme="6" tint="-0.249977111117893"/>
      <name val="Tahoma"/>
      <family val="2"/>
    </font>
    <font>
      <sz val="8"/>
      <color theme="6" tint="-0.249977111117893"/>
      <name val="Tahoma"/>
      <family val="2"/>
    </font>
    <font>
      <i/>
      <sz val="9"/>
      <color theme="6" tint="-0.249977111117893"/>
      <name val="Tahoma"/>
      <family val="2"/>
    </font>
    <font>
      <b/>
      <sz val="8"/>
      <color rgb="FF0070C0"/>
      <name val="Tahoma"/>
      <family val="2"/>
    </font>
    <font>
      <sz val="9"/>
      <color rgb="FF0070C0"/>
      <name val="Tahoma"/>
      <family val="2"/>
    </font>
    <font>
      <sz val="8"/>
      <color rgb="FF00B050"/>
      <name val="Tahoma"/>
      <family val="2"/>
    </font>
    <font>
      <b/>
      <sz val="8"/>
      <color rgb="FF00B050"/>
      <name val="Tahoma"/>
      <family val="2"/>
    </font>
    <font>
      <sz val="8"/>
      <color theme="1"/>
      <name val="Tahoma"/>
      <family val="2"/>
    </font>
    <font>
      <sz val="8"/>
      <color theme="1"/>
      <name val="Calibri"/>
      <family val="2"/>
      <scheme val="minor"/>
    </font>
    <font>
      <sz val="11"/>
      <color theme="1"/>
      <name val="Arial Narrow"/>
      <family val="2"/>
    </font>
    <font>
      <sz val="8"/>
      <color theme="1"/>
      <name val="Arial Narrow"/>
      <family val="2"/>
    </font>
    <font>
      <sz val="9"/>
      <color rgb="FFC00000"/>
      <name val="Arial Narrow"/>
      <family val="2"/>
    </font>
    <font>
      <sz val="10"/>
      <color theme="1"/>
      <name val="Arial Narrow"/>
      <family val="2"/>
    </font>
    <font>
      <sz val="10"/>
      <color theme="0" tint="-0.34998626667073579"/>
      <name val="Arial Narrow"/>
      <family val="2"/>
    </font>
    <font>
      <i/>
      <sz val="10"/>
      <color theme="0" tint="-0.34998626667073579"/>
      <name val="Arial Narrow"/>
      <family val="2"/>
    </font>
    <font>
      <sz val="11"/>
      <color rgb="FF000000"/>
      <name val="Arial Narrow"/>
      <family val="2"/>
    </font>
    <font>
      <i/>
      <sz val="11"/>
      <color rgb="FFC00000"/>
      <name val="Arial Narrow"/>
      <family val="2"/>
    </font>
    <font>
      <b/>
      <sz val="11"/>
      <color theme="0"/>
      <name val="Arial Narrow"/>
      <family val="2"/>
    </font>
    <font>
      <sz val="11"/>
      <color theme="0" tint="-0.14999847407452621"/>
      <name val="Arial Narrow"/>
      <family val="2"/>
    </font>
    <font>
      <sz val="11"/>
      <color theme="1" tint="0.499984740745262"/>
      <name val="Arial Narrow"/>
      <family val="2"/>
    </font>
    <font>
      <sz val="11"/>
      <color rgb="FF0070C0"/>
      <name val="Arial Narrow"/>
      <family val="2"/>
    </font>
    <font>
      <sz val="8"/>
      <color theme="0" tint="-0.14999847407452621"/>
      <name val="Arial Narrow"/>
      <family val="2"/>
    </font>
    <font>
      <b/>
      <sz val="10"/>
      <color theme="1"/>
      <name val="Arial Narrow"/>
      <family val="2"/>
    </font>
    <font>
      <b/>
      <sz val="10"/>
      <color theme="0"/>
      <name val="Arial Narrow"/>
      <family val="2"/>
    </font>
    <font>
      <sz val="10"/>
      <color theme="2" tint="-0.499984740745262"/>
      <name val="Arial Narrow"/>
      <family val="2"/>
    </font>
    <font>
      <sz val="9"/>
      <color theme="2" tint="-0.499984740745262"/>
      <name val="Arial Narrow"/>
      <family val="2"/>
    </font>
    <font>
      <b/>
      <sz val="8"/>
      <color theme="0"/>
      <name val="Arial Narrow"/>
      <family val="2"/>
    </font>
    <font>
      <b/>
      <sz val="8"/>
      <color theme="1"/>
      <name val="Arial Narrow"/>
      <family val="2"/>
    </font>
    <font>
      <sz val="10"/>
      <color rgb="FFFFCCFF"/>
      <name val="Arial Narrow"/>
      <family val="2"/>
    </font>
    <font>
      <sz val="9"/>
      <color theme="1"/>
      <name val="Arial Narrow"/>
      <family val="2"/>
    </font>
    <font>
      <sz val="8"/>
      <color rgb="FFC00000"/>
      <name val="Arial Narrow"/>
      <family val="2"/>
    </font>
    <font>
      <sz val="11"/>
      <color rgb="FFC00000"/>
      <name val="Arial Narrow"/>
      <family val="2"/>
    </font>
    <font>
      <sz val="10"/>
      <color rgb="FFC00000"/>
      <name val="Arial Narrow"/>
      <family val="2"/>
    </font>
    <font>
      <i/>
      <sz val="11"/>
      <color theme="1"/>
      <name val="Arial Narrow"/>
      <family val="2"/>
    </font>
    <font>
      <b/>
      <sz val="10"/>
      <color rgb="FFC00000"/>
      <name val="Arial Narrow"/>
      <family val="2"/>
    </font>
    <font>
      <b/>
      <sz val="11"/>
      <color theme="1"/>
      <name val="Arial Narrow"/>
      <family val="2"/>
    </font>
    <font>
      <i/>
      <sz val="10"/>
      <color theme="1"/>
      <name val="Arial Narrow"/>
      <family val="2"/>
    </font>
    <font>
      <b/>
      <sz val="9"/>
      <color theme="1"/>
      <name val="Arial Narrow"/>
      <family val="2"/>
    </font>
    <font>
      <sz val="9"/>
      <color theme="1" tint="0.499984740745262"/>
      <name val="Arial Narrow"/>
      <family val="2"/>
    </font>
    <font>
      <sz val="8"/>
      <color theme="1" tint="0.499984740745262"/>
      <name val="Arial Narrow"/>
      <family val="2"/>
    </font>
    <font>
      <sz val="12"/>
      <color theme="1"/>
      <name val="Arial Narrow"/>
      <family val="2"/>
    </font>
    <font>
      <b/>
      <sz val="11"/>
      <color rgb="FF000000"/>
      <name val="Arial Narrow"/>
      <family val="2"/>
    </font>
    <font>
      <sz val="10"/>
      <color rgb="FF000000"/>
      <name val="Arial Narrow"/>
      <family val="2"/>
    </font>
    <font>
      <i/>
      <sz val="8"/>
      <color theme="1" tint="0.499984740745262"/>
      <name val="Arial Narrow"/>
      <family val="2"/>
    </font>
    <font>
      <u/>
      <sz val="8"/>
      <color theme="1"/>
      <name val="Arial Narrow"/>
      <family val="2"/>
    </font>
    <font>
      <b/>
      <i/>
      <sz val="10"/>
      <color theme="1"/>
      <name val="Arial Narrow"/>
      <family val="2"/>
    </font>
    <font>
      <i/>
      <sz val="9"/>
      <color theme="2" tint="-0.499984740745262"/>
      <name val="Arial Narrow"/>
      <family val="2"/>
    </font>
    <font>
      <sz val="8"/>
      <color theme="3" tint="0.79998168889431442"/>
      <name val="Arial Narrow"/>
      <family val="2"/>
    </font>
    <font>
      <b/>
      <sz val="11"/>
      <color rgb="FFC00000"/>
      <name val="Arial Narrow"/>
      <family val="2"/>
    </font>
    <font>
      <sz val="10"/>
      <color rgb="FF0066FF"/>
      <name val="Arial Narrow"/>
      <family val="2"/>
    </font>
    <font>
      <sz val="8"/>
      <color rgb="FF0000FF"/>
      <name val="Arial Narrow"/>
      <family val="2"/>
    </font>
    <font>
      <u/>
      <sz val="8"/>
      <color rgb="FF0000FF"/>
      <name val="Arial Narrow"/>
      <family val="2"/>
    </font>
    <font>
      <b/>
      <sz val="8"/>
      <color theme="2"/>
      <name val="Arial Narrow"/>
      <family val="2"/>
    </font>
    <font>
      <i/>
      <sz val="11"/>
      <color theme="0" tint="-0.249977111117893"/>
      <name val="Arial Narrow"/>
      <family val="2"/>
    </font>
    <font>
      <sz val="11"/>
      <color theme="1"/>
      <name val="Arial"/>
      <family val="2"/>
    </font>
    <font>
      <b/>
      <sz val="11"/>
      <color theme="1"/>
      <name val="Arial"/>
      <family val="2"/>
    </font>
    <font>
      <sz val="12"/>
      <color rgb="FF000000"/>
      <name val="Arial"/>
      <family val="2"/>
    </font>
    <font>
      <sz val="12"/>
      <color theme="1"/>
      <name val="Arial"/>
      <family val="2"/>
    </font>
    <font>
      <sz val="9"/>
      <color theme="1"/>
      <name val="Arial"/>
      <family val="2"/>
    </font>
    <font>
      <sz val="11"/>
      <color rgb="FF000000"/>
      <name val="Arial"/>
      <family val="2"/>
    </font>
    <font>
      <b/>
      <sz val="11"/>
      <color rgb="FF000000"/>
      <name val="Arial"/>
      <family val="2"/>
    </font>
    <font>
      <i/>
      <sz val="8"/>
      <color theme="1" tint="0.499984740745262"/>
      <name val="Arial"/>
      <family val="2"/>
    </font>
    <font>
      <sz val="14"/>
      <color theme="1"/>
      <name val="Arial"/>
      <family val="2"/>
    </font>
    <font>
      <sz val="8"/>
      <color theme="1"/>
      <name val="Arial"/>
      <family val="2"/>
    </font>
    <font>
      <sz val="12"/>
      <color rgb="FF000000"/>
      <name val="Arial Narrow"/>
      <family val="2"/>
    </font>
    <font>
      <b/>
      <sz val="14"/>
      <color theme="1"/>
      <name val="Arial Narrow"/>
      <family val="2"/>
    </font>
    <font>
      <sz val="10"/>
      <color theme="1" tint="0.499984740745262"/>
      <name val="Arial Narrow"/>
      <family val="2"/>
    </font>
    <font>
      <sz val="6"/>
      <color rgb="FF0066FF"/>
      <name val="Arial Narrow"/>
      <family val="2"/>
    </font>
    <font>
      <sz val="6"/>
      <color rgb="FF0000FF"/>
      <name val="Arial Narrow"/>
      <family val="2"/>
    </font>
    <font>
      <i/>
      <sz val="16"/>
      <color rgb="FFC00000"/>
      <name val="Arial Narrow"/>
      <family val="2"/>
    </font>
    <font>
      <i/>
      <sz val="14"/>
      <color theme="1"/>
      <name val="Arial Narrow"/>
      <family val="2"/>
    </font>
    <font>
      <b/>
      <sz val="9"/>
      <color theme="0"/>
      <name val="Arial Narrow"/>
      <family val="2"/>
    </font>
    <font>
      <sz val="11"/>
      <color theme="0"/>
      <name val="Arial Narrow"/>
      <family val="2"/>
    </font>
    <font>
      <b/>
      <sz val="14"/>
      <color theme="0"/>
      <name val="Arial Narrow"/>
      <family val="2"/>
    </font>
    <font>
      <sz val="9"/>
      <color theme="0" tint="-0.249977111117893"/>
      <name val="Arial Narrow"/>
      <family val="2"/>
    </font>
    <font>
      <sz val="12"/>
      <color theme="0"/>
      <name val="Arial Narrow"/>
      <family val="2"/>
    </font>
    <font>
      <b/>
      <sz val="12"/>
      <color theme="0"/>
      <name val="Arial Narrow"/>
      <family val="2"/>
    </font>
    <font>
      <b/>
      <sz val="14"/>
      <color rgb="FF92D050"/>
      <name val="Arial Narrow"/>
      <family val="2"/>
    </font>
    <font>
      <sz val="10"/>
      <color rgb="FF0070C0"/>
      <name val="Arial Narrow"/>
      <family val="2"/>
    </font>
    <font>
      <b/>
      <sz val="11"/>
      <color rgb="FF0070C0"/>
      <name val="Arial Narrow"/>
      <family val="2"/>
    </font>
    <font>
      <b/>
      <sz val="11"/>
      <color rgb="FF92D050"/>
      <name val="Arial Narrow"/>
      <family val="2"/>
    </font>
    <font>
      <b/>
      <sz val="13.5"/>
      <color theme="1"/>
      <name val="Calibri"/>
      <family val="2"/>
      <scheme val="minor"/>
    </font>
    <font>
      <sz val="10"/>
      <color rgb="FF000000"/>
      <name val="Arial"/>
      <family val="2"/>
    </font>
    <font>
      <sz val="10"/>
      <color theme="1"/>
      <name val="Arial"/>
      <family val="2"/>
    </font>
    <font>
      <b/>
      <sz val="9"/>
      <color theme="1"/>
      <name val="Arial"/>
      <family val="2"/>
    </font>
    <font>
      <b/>
      <sz val="10"/>
      <color rgb="FFC00000"/>
      <name val="Arial"/>
      <family val="2"/>
    </font>
    <font>
      <b/>
      <sz val="10"/>
      <color theme="1"/>
      <name val="Arial"/>
      <family val="2"/>
    </font>
    <font>
      <i/>
      <sz val="10"/>
      <color theme="1"/>
      <name val="Arial"/>
      <family val="2"/>
    </font>
    <font>
      <i/>
      <sz val="11"/>
      <color theme="1"/>
      <name val="Arial"/>
      <family val="2"/>
    </font>
    <font>
      <b/>
      <sz val="10"/>
      <color rgb="FF0070C0"/>
      <name val="Arial"/>
      <family val="2"/>
    </font>
    <font>
      <sz val="10"/>
      <color rgb="FF0070C0"/>
      <name val="Arial"/>
      <family val="2"/>
    </font>
    <font>
      <sz val="9"/>
      <color rgb="FF0070C0"/>
      <name val="Arial"/>
      <family val="2"/>
    </font>
    <font>
      <b/>
      <sz val="14"/>
      <color theme="2" tint="-0.499984740745262"/>
      <name val="Arial Narrow"/>
      <family val="2"/>
    </font>
    <font>
      <b/>
      <sz val="11"/>
      <color theme="2" tint="-0.499984740745262"/>
      <name val="Arial Narrow"/>
      <family val="2"/>
    </font>
    <font>
      <b/>
      <sz val="9"/>
      <color rgb="FFC00000"/>
      <name val="Arial Narrow"/>
      <family val="2"/>
    </font>
    <font>
      <sz val="10"/>
      <color theme="1"/>
      <name val="Tahoma"/>
      <family val="2"/>
    </font>
    <font>
      <sz val="16"/>
      <color rgb="FFC00000"/>
      <name val="Arial Narrow"/>
      <family val="2"/>
    </font>
    <font>
      <i/>
      <sz val="10"/>
      <color theme="1" tint="0.499984740745262"/>
      <name val="Arial"/>
      <family val="2"/>
    </font>
    <font>
      <b/>
      <sz val="10"/>
      <color rgb="FF000000"/>
      <name val="Arial"/>
      <family val="2"/>
    </font>
    <font>
      <u/>
      <sz val="10"/>
      <name val="Arial"/>
      <family val="2"/>
    </font>
    <font>
      <sz val="10"/>
      <color theme="4"/>
      <name val="Arial"/>
      <family val="2"/>
    </font>
  </fonts>
  <fills count="42">
    <fill>
      <patternFill patternType="none"/>
    </fill>
    <fill>
      <patternFill patternType="gray125"/>
    </fill>
    <fill>
      <patternFill patternType="solid">
        <fgColor indexed="16"/>
        <bgColor indexed="64"/>
      </patternFill>
    </fill>
    <fill>
      <patternFill patternType="solid">
        <fgColor theme="2"/>
        <bgColor indexed="64"/>
      </patternFill>
    </fill>
    <fill>
      <patternFill patternType="solid">
        <fgColor rgb="FF92D050"/>
        <bgColor indexed="64"/>
      </patternFill>
    </fill>
    <fill>
      <patternFill patternType="solid">
        <fgColor theme="6" tint="-0.499984740745262"/>
        <bgColor indexed="64"/>
      </patternFill>
    </fill>
    <fill>
      <patternFill patternType="solid">
        <fgColor rgb="FF00B05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rgb="FF0070C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C0000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CFF"/>
        <bgColor indexed="64"/>
      </patternFill>
    </fill>
    <fill>
      <patternFill patternType="solid">
        <fgColor rgb="FFFF33CC"/>
        <bgColor indexed="64"/>
      </patternFill>
    </fill>
    <fill>
      <patternFill patternType="solid">
        <fgColor rgb="FFFFFFCC"/>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2" tint="-0.499984740745262"/>
        <bgColor indexed="64"/>
      </patternFill>
    </fill>
  </fills>
  <borders count="62">
    <border>
      <left/>
      <right/>
      <top/>
      <bottom/>
      <diagonal/>
    </border>
    <border>
      <left style="thin">
        <color indexed="64"/>
      </left>
      <right style="thin">
        <color indexed="64"/>
      </right>
      <top/>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3">
    <xf numFmtId="0" fontId="0" fillId="0" borderId="0"/>
    <xf numFmtId="0" fontId="57" fillId="2" borderId="0" applyNumberFormat="0">
      <alignment horizontal="center" vertical="top" wrapText="1"/>
    </xf>
    <xf numFmtId="0" fontId="7" fillId="0" borderId="0"/>
    <xf numFmtId="0" fontId="2" fillId="0" borderId="0"/>
    <xf numFmtId="164" fontId="2" fillId="0" borderId="0" applyFill="0" applyBorder="0" applyAlignment="0" applyProtection="0"/>
    <xf numFmtId="44" fontId="40" fillId="0" borderId="0" applyFont="0" applyFill="0" applyBorder="0" applyAlignment="0" applyProtection="0"/>
    <xf numFmtId="164" fontId="2" fillId="0" borderId="0" applyFill="0" applyBorder="0" applyAlignment="0" applyProtection="0"/>
    <xf numFmtId="44" fontId="2" fillId="0" borderId="0" applyFont="0" applyFill="0" applyBorder="0" applyAlignment="0" applyProtection="0"/>
    <xf numFmtId="164" fontId="2" fillId="0" borderId="0" applyFill="0" applyBorder="0" applyAlignment="0" applyProtection="0"/>
    <xf numFmtId="164" fontId="2" fillId="0" borderId="0" applyFill="0" applyBorder="0" applyAlignment="0" applyProtection="0"/>
    <xf numFmtId="164" fontId="2" fillId="0" borderId="0" applyFill="0" applyBorder="0" applyAlignment="0" applyProtection="0"/>
    <xf numFmtId="2" fontId="7" fillId="0" borderId="0"/>
    <xf numFmtId="0" fontId="44" fillId="0" borderId="0"/>
    <xf numFmtId="0" fontId="3"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xf numFmtId="4" fontId="45" fillId="0" borderId="1">
      <alignment horizontal="center"/>
    </xf>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0" fillId="0" borderId="0" applyFont="0" applyFill="0" applyBorder="0" applyAlignment="0" applyProtection="0"/>
    <xf numFmtId="44" fontId="2" fillId="0" borderId="0" applyFont="0" applyFill="0" applyBorder="0" applyAlignment="0" applyProtection="0"/>
    <xf numFmtId="44" fontId="133" fillId="0" borderId="0" applyFont="0" applyFill="0" applyBorder="0" applyAlignment="0" applyProtection="0"/>
    <xf numFmtId="44" fontId="1" fillId="0" borderId="0" applyFont="0" applyFill="0" applyBorder="0" applyAlignment="0" applyProtection="0"/>
    <xf numFmtId="0" fontId="40" fillId="0" borderId="0"/>
    <xf numFmtId="0" fontId="2" fillId="0" borderId="0"/>
    <xf numFmtId="0" fontId="2" fillId="0" borderId="0"/>
    <xf numFmtId="0" fontId="2" fillId="0" borderId="0"/>
    <xf numFmtId="49" fontId="57" fillId="2" borderId="2">
      <alignment horizontal="center" vertical="center"/>
    </xf>
    <xf numFmtId="9" fontId="4" fillId="0" borderId="0" applyFont="0" applyFill="0" applyBorder="0" applyAlignment="0" applyProtection="0"/>
    <xf numFmtId="9" fontId="133" fillId="0" borderId="0" applyFont="0" applyFill="0" applyBorder="0" applyAlignment="0" applyProtection="0"/>
    <xf numFmtId="9" fontId="1" fillId="0" borderId="0" applyFont="0" applyFill="0" applyBorder="0" applyAlignment="0" applyProtection="0"/>
    <xf numFmtId="3" fontId="45" fillId="0" borderId="1">
      <alignment horizontal="center"/>
    </xf>
  </cellStyleXfs>
  <cellXfs count="2725">
    <xf numFmtId="0" fontId="0" fillId="0" borderId="0" xfId="0"/>
    <xf numFmtId="0" fontId="8" fillId="0" borderId="3" xfId="0" applyFont="1" applyFill="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0" xfId="0" applyFont="1" applyFill="1" applyBorder="1" applyAlignment="1">
      <alignment vertical="center"/>
    </xf>
    <xf numFmtId="0" fontId="10" fillId="0" borderId="0" xfId="0" applyFont="1" applyBorder="1" applyAlignment="1">
      <alignment vertical="center"/>
    </xf>
    <xf numFmtId="0" fontId="8" fillId="0" borderId="5" xfId="0" applyFont="1" applyFill="1" applyBorder="1" applyAlignment="1">
      <alignment vertical="center"/>
    </xf>
    <xf numFmtId="0" fontId="12" fillId="0" borderId="0" xfId="0" applyFont="1" applyBorder="1" applyAlignment="1">
      <alignment vertical="center"/>
    </xf>
    <xf numFmtId="0" fontId="9" fillId="0" borderId="0" xfId="0" applyFont="1" applyBorder="1" applyAlignment="1">
      <alignment horizontal="left" vertical="center"/>
    </xf>
    <xf numFmtId="0" fontId="10" fillId="0" borderId="0" xfId="0" applyFont="1" applyFill="1" applyBorder="1" applyAlignment="1">
      <alignment horizontal="center" vertical="center"/>
    </xf>
    <xf numFmtId="0" fontId="9" fillId="0" borderId="0" xfId="0" applyFont="1" applyBorder="1" applyAlignment="1">
      <alignment vertical="center" wrapText="1"/>
    </xf>
    <xf numFmtId="0" fontId="14" fillId="0" borderId="0" xfId="13"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pplyProtection="1">
      <alignment horizontal="right" vertical="center"/>
    </xf>
    <xf numFmtId="0" fontId="9" fillId="0" borderId="0" xfId="0" applyFont="1" applyBorder="1" applyAlignment="1">
      <alignment horizontal="right" vertical="center"/>
    </xf>
    <xf numFmtId="0" fontId="15" fillId="0" borderId="0" xfId="13" applyFont="1" applyBorder="1" applyAlignment="1">
      <alignment horizontal="right" vertical="center"/>
    </xf>
    <xf numFmtId="0" fontId="12" fillId="0" borderId="0" xfId="0" applyFont="1" applyFill="1" applyBorder="1" applyAlignment="1">
      <alignment vertical="center"/>
    </xf>
    <xf numFmtId="0" fontId="13" fillId="0" borderId="0" xfId="0" applyFont="1" applyBorder="1" applyAlignment="1">
      <alignment horizontal="right" vertical="center"/>
    </xf>
    <xf numFmtId="0" fontId="12" fillId="0" borderId="0" xfId="0" applyFont="1" applyBorder="1" applyAlignment="1">
      <alignment vertical="center" wrapText="1"/>
    </xf>
    <xf numFmtId="0" fontId="15" fillId="0" borderId="0" xfId="13" applyFont="1" applyBorder="1" applyAlignment="1">
      <alignment vertical="center"/>
    </xf>
    <xf numFmtId="0" fontId="10" fillId="0" borderId="0" xfId="0" applyFont="1" applyBorder="1" applyAlignment="1">
      <alignment horizontal="right" vertical="center"/>
    </xf>
    <xf numFmtId="0" fontId="9" fillId="0" borderId="6" xfId="0" applyFont="1" applyFill="1" applyBorder="1" applyAlignment="1">
      <alignment vertical="center"/>
    </xf>
    <xf numFmtId="49" fontId="13" fillId="0" borderId="0" xfId="0" applyNumberFormat="1" applyFont="1" applyFill="1" applyBorder="1" applyAlignment="1" applyProtection="1">
      <alignment horizontal="center" vertical="center"/>
    </xf>
    <xf numFmtId="0" fontId="9" fillId="0" borderId="0" xfId="0" applyFont="1" applyBorder="1" applyAlignment="1">
      <alignment horizontal="center" vertical="center"/>
    </xf>
    <xf numFmtId="0" fontId="9" fillId="0" borderId="0" xfId="0" applyFont="1" applyAlignment="1">
      <alignment vertical="center"/>
    </xf>
    <xf numFmtId="0" fontId="9" fillId="0" borderId="0" xfId="2" applyFont="1" applyBorder="1" applyAlignment="1">
      <alignment horizontal="left" vertical="center"/>
    </xf>
    <xf numFmtId="0" fontId="17" fillId="0" borderId="0" xfId="0" applyFont="1" applyFill="1" applyBorder="1" applyAlignment="1" applyProtection="1">
      <alignment horizontal="left" vertical="center"/>
    </xf>
    <xf numFmtId="0" fontId="9" fillId="0" borderId="6" xfId="0" applyFont="1" applyBorder="1" applyAlignment="1">
      <alignment vertical="center"/>
    </xf>
    <xf numFmtId="0" fontId="13" fillId="0" borderId="0" xfId="0" applyFont="1" applyFill="1" applyBorder="1" applyAlignment="1" applyProtection="1">
      <alignment horizontal="right" vertical="center"/>
    </xf>
    <xf numFmtId="0" fontId="9" fillId="0" borderId="4" xfId="0" applyFont="1" applyFill="1" applyBorder="1" applyAlignment="1">
      <alignment vertical="center"/>
    </xf>
    <xf numFmtId="0" fontId="17" fillId="0" borderId="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vertical="center"/>
    </xf>
    <xf numFmtId="0" fontId="19" fillId="0" borderId="0" xfId="0" applyFont="1" applyFill="1" applyBorder="1" applyAlignment="1">
      <alignment horizontal="left" vertical="center"/>
    </xf>
    <xf numFmtId="0" fontId="9" fillId="0" borderId="0" xfId="0" applyFont="1" applyFill="1" applyBorder="1" applyAlignment="1">
      <alignment vertical="center" wrapText="1"/>
    </xf>
    <xf numFmtId="0" fontId="10" fillId="0" borderId="6" xfId="0" applyFont="1" applyFill="1" applyBorder="1" applyAlignment="1">
      <alignment horizontal="left" vertical="center"/>
    </xf>
    <xf numFmtId="0" fontId="18" fillId="0" borderId="6" xfId="0" applyFont="1" applyBorder="1" applyAlignment="1">
      <alignment vertical="center"/>
    </xf>
    <xf numFmtId="0" fontId="20" fillId="0" borderId="6" xfId="13" applyFont="1" applyFill="1" applyBorder="1" applyAlignment="1">
      <alignment horizontal="right" vertical="center"/>
    </xf>
    <xf numFmtId="164" fontId="13" fillId="0" borderId="0" xfId="4" applyFont="1" applyBorder="1" applyAlignment="1" applyProtection="1">
      <alignment vertical="center" wrapText="1"/>
    </xf>
    <xf numFmtId="0" fontId="13" fillId="0" borderId="0" xfId="0" applyFont="1" applyBorder="1" applyAlignment="1" applyProtection="1">
      <alignment horizontal="right" vertical="center" wrapText="1"/>
    </xf>
    <xf numFmtId="0" fontId="13" fillId="0" borderId="0" xfId="0" applyFont="1" applyBorder="1" applyAlignment="1" applyProtection="1">
      <alignment horizontal="center" vertical="center"/>
    </xf>
    <xf numFmtId="9" fontId="23" fillId="0" borderId="0" xfId="0" applyNumberFormat="1" applyFont="1" applyBorder="1" applyAlignment="1">
      <alignment horizontal="center" vertical="center"/>
    </xf>
    <xf numFmtId="164" fontId="13" fillId="0" borderId="0" xfId="4" applyFont="1" applyFill="1" applyBorder="1" applyAlignment="1">
      <alignment vertical="center"/>
    </xf>
    <xf numFmtId="0" fontId="23" fillId="0" borderId="0" xfId="0" applyFont="1" applyBorder="1" applyAlignment="1">
      <alignment vertical="center" wrapText="1"/>
    </xf>
    <xf numFmtId="10" fontId="24" fillId="0" borderId="0" xfId="0" applyNumberFormat="1" applyFont="1" applyBorder="1" applyAlignment="1">
      <alignment horizontal="center" vertical="center"/>
    </xf>
    <xf numFmtId="164" fontId="10" fillId="0" borderId="4" xfId="4" applyFont="1" applyBorder="1" applyAlignment="1" applyProtection="1">
      <alignment vertical="center" wrapText="1"/>
    </xf>
    <xf numFmtId="0" fontId="24" fillId="0" borderId="0" xfId="0" applyFont="1" applyBorder="1" applyAlignment="1">
      <alignment horizontal="center" vertical="center"/>
    </xf>
    <xf numFmtId="0" fontId="10" fillId="0" borderId="0" xfId="0" applyFont="1" applyFill="1" applyBorder="1" applyAlignment="1">
      <alignment vertical="center"/>
    </xf>
    <xf numFmtId="0" fontId="18" fillId="0" borderId="0" xfId="0" applyFont="1" applyFill="1" applyBorder="1" applyAlignment="1">
      <alignment vertical="center"/>
    </xf>
    <xf numFmtId="9" fontId="10" fillId="0" borderId="0" xfId="29" applyFont="1" applyFill="1" applyBorder="1" applyAlignment="1" applyProtection="1">
      <alignment horizontal="center" vertical="center"/>
      <protection locked="0"/>
    </xf>
    <xf numFmtId="9" fontId="134" fillId="0" borderId="4" xfId="29" applyFont="1" applyFill="1" applyBorder="1" applyAlignment="1" applyProtection="1">
      <alignment horizontal="center" vertical="center"/>
      <protection locked="0"/>
    </xf>
    <xf numFmtId="0" fontId="24" fillId="0" borderId="0" xfId="0" applyFont="1" applyBorder="1" applyAlignment="1" applyProtection="1">
      <alignment vertical="center" wrapText="1"/>
    </xf>
    <xf numFmtId="9" fontId="25" fillId="0" borderId="0" xfId="29" applyFont="1" applyFill="1" applyBorder="1" applyAlignment="1" applyProtection="1">
      <alignment horizontal="center" vertical="center"/>
      <protection locked="0"/>
    </xf>
    <xf numFmtId="164" fontId="10" fillId="0" borderId="0" xfId="4" applyFont="1" applyBorder="1" applyAlignment="1" applyProtection="1">
      <alignment vertical="center" wrapText="1"/>
    </xf>
    <xf numFmtId="9" fontId="25" fillId="0" borderId="7" xfId="29" applyFont="1" applyFill="1" applyBorder="1" applyAlignment="1" applyProtection="1">
      <alignment horizontal="center" vertical="center"/>
      <protection locked="0"/>
    </xf>
    <xf numFmtId="164" fontId="10" fillId="0" borderId="7" xfId="4" applyFont="1" applyBorder="1" applyAlignment="1" applyProtection="1">
      <alignment vertical="center" wrapText="1"/>
    </xf>
    <xf numFmtId="164" fontId="10" fillId="0" borderId="0" xfId="4" applyFont="1" applyFill="1" applyBorder="1" applyAlignment="1">
      <alignment vertical="center"/>
    </xf>
    <xf numFmtId="0" fontId="26" fillId="0" borderId="0" xfId="0" applyFont="1" applyFill="1" applyBorder="1" applyAlignment="1">
      <alignment vertical="center"/>
    </xf>
    <xf numFmtId="0" fontId="10" fillId="0" borderId="0" xfId="0" applyFont="1" applyFill="1" applyBorder="1" applyAlignment="1" applyProtection="1">
      <alignment vertical="center"/>
    </xf>
    <xf numFmtId="0" fontId="10" fillId="0" borderId="6" xfId="0" applyFont="1" applyFill="1" applyBorder="1" applyAlignment="1" applyProtection="1">
      <alignment vertical="center"/>
    </xf>
    <xf numFmtId="9" fontId="18" fillId="0" borderId="0" xfId="0" applyNumberFormat="1" applyFont="1" applyAlignment="1">
      <alignment horizontal="center" vertical="center"/>
    </xf>
    <xf numFmtId="0" fontId="135" fillId="0" borderId="0" xfId="0" applyFont="1" applyFill="1" applyBorder="1" applyAlignment="1">
      <alignment horizontal="right" vertical="center"/>
    </xf>
    <xf numFmtId="0" fontId="136" fillId="0" borderId="0" xfId="0" applyFont="1" applyFill="1" applyBorder="1" applyAlignment="1">
      <alignment vertical="center"/>
    </xf>
    <xf numFmtId="165" fontId="18" fillId="0" borderId="0" xfId="0" applyNumberFormat="1" applyFont="1" applyAlignment="1">
      <alignment vertical="center"/>
    </xf>
    <xf numFmtId="165" fontId="13" fillId="0" borderId="0" xfId="0" applyNumberFormat="1" applyFont="1" applyFill="1" applyBorder="1" applyAlignment="1">
      <alignment vertical="center"/>
    </xf>
    <xf numFmtId="0" fontId="27" fillId="0" borderId="0"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12" fillId="0" borderId="0" xfId="0" applyFont="1" applyFill="1" applyBorder="1" applyAlignment="1" applyProtection="1">
      <alignment vertical="center"/>
    </xf>
    <xf numFmtId="0" fontId="10" fillId="0" borderId="0" xfId="0" applyFont="1" applyFill="1" applyBorder="1" applyAlignment="1" applyProtection="1">
      <alignment vertical="center" wrapText="1"/>
    </xf>
    <xf numFmtId="10" fontId="10" fillId="0" borderId="6" xfId="0" applyNumberFormat="1" applyFont="1" applyBorder="1" applyAlignment="1">
      <alignment horizontal="left" vertical="center"/>
    </xf>
    <xf numFmtId="43" fontId="10" fillId="0" borderId="0" xfId="17" applyFont="1" applyFill="1" applyBorder="1" applyAlignment="1" applyProtection="1">
      <alignment vertical="center" wrapText="1"/>
    </xf>
    <xf numFmtId="0" fontId="10" fillId="0" borderId="0" xfId="0" applyFont="1" applyBorder="1" applyAlignment="1" applyProtection="1">
      <alignment vertical="center" wrapText="1"/>
    </xf>
    <xf numFmtId="0" fontId="29" fillId="0" borderId="6" xfId="0" applyFont="1" applyBorder="1" applyAlignment="1">
      <alignment vertical="center"/>
    </xf>
    <xf numFmtId="0" fontId="10" fillId="0" borderId="0" xfId="0" applyFont="1" applyBorder="1" applyAlignment="1">
      <alignment horizontal="center" vertical="center"/>
    </xf>
    <xf numFmtId="0" fontId="18" fillId="0" borderId="0" xfId="0" applyFont="1" applyFill="1" applyBorder="1" applyAlignment="1">
      <alignment horizontal="right" vertical="center"/>
    </xf>
    <xf numFmtId="0" fontId="12" fillId="0" borderId="7" xfId="0" applyFont="1" applyFill="1" applyBorder="1" applyAlignment="1">
      <alignment vertical="center"/>
    </xf>
    <xf numFmtId="0" fontId="18" fillId="0" borderId="7" xfId="0" applyFont="1" applyFill="1" applyBorder="1" applyAlignment="1">
      <alignment vertical="center"/>
    </xf>
    <xf numFmtId="44" fontId="10" fillId="0" borderId="0" xfId="0" applyNumberFormat="1" applyFont="1" applyFill="1" applyBorder="1" applyAlignment="1">
      <alignment vertical="center"/>
    </xf>
    <xf numFmtId="44" fontId="13" fillId="0" borderId="0" xfId="0" applyNumberFormat="1" applyFont="1" applyFill="1" applyBorder="1" applyAlignment="1">
      <alignment horizontal="right" vertical="center"/>
    </xf>
    <xf numFmtId="0" fontId="9" fillId="0" borderId="0" xfId="0" applyFont="1" applyFill="1" applyBorder="1" applyAlignment="1" applyProtection="1">
      <alignment vertical="center"/>
    </xf>
    <xf numFmtId="0" fontId="32" fillId="0" borderId="0" xfId="0" applyFont="1" applyBorder="1" applyAlignment="1">
      <alignment vertical="center"/>
    </xf>
    <xf numFmtId="0" fontId="32" fillId="0" borderId="0" xfId="0" applyFont="1" applyBorder="1" applyAlignment="1">
      <alignment horizontal="right" vertical="center"/>
    </xf>
    <xf numFmtId="0" fontId="33" fillId="0" borderId="0" xfId="0" applyFont="1" applyFill="1" applyBorder="1" applyAlignment="1" applyProtection="1">
      <alignment horizontal="right" vertical="center"/>
    </xf>
    <xf numFmtId="14" fontId="33" fillId="0" borderId="0" xfId="0" applyNumberFormat="1" applyFont="1" applyAlignment="1">
      <alignment horizontal="center" vertical="center"/>
    </xf>
    <xf numFmtId="0" fontId="33" fillId="0" borderId="0" xfId="0" applyFont="1" applyAlignment="1">
      <alignment horizontal="left" vertical="center"/>
    </xf>
    <xf numFmtId="0" fontId="12" fillId="0" borderId="0" xfId="0" applyFont="1" applyBorder="1" applyAlignment="1">
      <alignment horizontal="right"/>
    </xf>
    <xf numFmtId="0" fontId="12" fillId="0" borderId="0" xfId="0" applyFont="1" applyBorder="1" applyAlignment="1">
      <alignment horizontal="left"/>
    </xf>
    <xf numFmtId="0" fontId="17" fillId="0" borderId="4" xfId="0" applyFont="1" applyBorder="1" applyAlignment="1">
      <alignment horizontal="center" vertical="center"/>
    </xf>
    <xf numFmtId="0" fontId="10" fillId="0" borderId="0" xfId="0" applyFont="1" applyFill="1" applyBorder="1" applyAlignment="1">
      <alignment horizontal="left" vertical="center"/>
    </xf>
    <xf numFmtId="0" fontId="137" fillId="0" borderId="0" xfId="0" applyFont="1" applyBorder="1" applyAlignment="1">
      <alignment vertical="center"/>
    </xf>
    <xf numFmtId="164" fontId="10" fillId="0" borderId="0" xfId="4" applyFont="1" applyBorder="1" applyAlignment="1">
      <alignment vertical="center"/>
    </xf>
    <xf numFmtId="0" fontId="12" fillId="0" borderId="0" xfId="0" applyFont="1" applyFill="1" applyBorder="1" applyAlignment="1">
      <alignment horizontal="center" vertical="center"/>
    </xf>
    <xf numFmtId="0" fontId="9" fillId="0" borderId="0" xfId="0" applyFont="1"/>
    <xf numFmtId="44" fontId="17" fillId="0" borderId="0" xfId="0" applyNumberFormat="1" applyFont="1" applyBorder="1" applyAlignment="1">
      <alignment vertical="center"/>
    </xf>
    <xf numFmtId="0" fontId="28" fillId="0" borderId="0" xfId="0" applyFont="1" applyFill="1" applyBorder="1" applyAlignment="1">
      <alignment vertical="center"/>
    </xf>
    <xf numFmtId="0" fontId="13" fillId="0" borderId="0" xfId="0" applyFont="1" applyFill="1" applyBorder="1" applyAlignment="1" applyProtection="1">
      <alignment horizontal="center" vertical="center"/>
    </xf>
    <xf numFmtId="0" fontId="17" fillId="0" borderId="0" xfId="0" applyFont="1" applyFill="1" applyBorder="1" applyAlignment="1">
      <alignment vertical="center"/>
    </xf>
    <xf numFmtId="0" fontId="11" fillId="0" borderId="0" xfId="0" applyFont="1" applyFill="1" applyBorder="1" applyAlignment="1">
      <alignment vertical="center"/>
    </xf>
    <xf numFmtId="0" fontId="137" fillId="0" borderId="0" xfId="0" applyFont="1" applyFill="1" applyBorder="1" applyAlignment="1">
      <alignment vertical="center"/>
    </xf>
    <xf numFmtId="0" fontId="12" fillId="0" borderId="0" xfId="0" applyFont="1" applyFill="1" applyBorder="1" applyAlignment="1" applyProtection="1">
      <alignment vertical="center" wrapText="1"/>
    </xf>
    <xf numFmtId="0" fontId="9" fillId="0" borderId="0" xfId="0" applyFont="1" applyFill="1" applyBorder="1" applyAlignment="1">
      <alignment horizontal="center" vertical="center"/>
    </xf>
    <xf numFmtId="0" fontId="12" fillId="0" borderId="0" xfId="0" applyFont="1" applyFill="1" applyBorder="1" applyAlignment="1">
      <alignment horizontal="right" vertical="center"/>
    </xf>
    <xf numFmtId="44" fontId="11" fillId="0" borderId="0" xfId="0" applyNumberFormat="1" applyFont="1" applyFill="1" applyBorder="1" applyAlignment="1">
      <alignment vertical="center"/>
    </xf>
    <xf numFmtId="0" fontId="36" fillId="0" borderId="0" xfId="13" applyFont="1" applyFill="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8" fillId="0" borderId="10" xfId="0" applyFont="1" applyFill="1" applyBorder="1" applyAlignment="1">
      <alignment vertical="center"/>
    </xf>
    <xf numFmtId="0" fontId="9" fillId="0" borderId="11" xfId="0" applyFont="1" applyBorder="1" applyAlignment="1">
      <alignment vertical="center"/>
    </xf>
    <xf numFmtId="0" fontId="9" fillId="0" borderId="5" xfId="0" applyFont="1" applyBorder="1" applyAlignment="1">
      <alignment vertical="center"/>
    </xf>
    <xf numFmtId="0" fontId="15" fillId="0" borderId="11" xfId="13" applyFont="1" applyBorder="1" applyAlignment="1">
      <alignment horizontal="right" vertical="center"/>
    </xf>
    <xf numFmtId="0" fontId="8" fillId="0" borderId="0" xfId="0" applyFont="1" applyFill="1" applyBorder="1" applyAlignment="1">
      <alignment vertical="center"/>
    </xf>
    <xf numFmtId="0" fontId="22" fillId="0" borderId="0" xfId="0" applyFont="1" applyBorder="1" applyAlignment="1">
      <alignment horizontal="right" vertical="center"/>
    </xf>
    <xf numFmtId="0" fontId="10" fillId="0" borderId="6" xfId="0" applyFont="1" applyBorder="1" applyAlignment="1">
      <alignment horizontal="right" vertical="top"/>
    </xf>
    <xf numFmtId="0" fontId="10" fillId="0" borderId="6" xfId="0" applyFont="1" applyBorder="1" applyAlignment="1">
      <alignment horizontal="left" vertical="top"/>
    </xf>
    <xf numFmtId="0" fontId="9" fillId="0" borderId="3" xfId="0" applyFont="1" applyBorder="1" applyAlignment="1">
      <alignment vertical="center"/>
    </xf>
    <xf numFmtId="0" fontId="9" fillId="0" borderId="10" xfId="0" applyFont="1" applyBorder="1" applyAlignment="1">
      <alignment vertical="center"/>
    </xf>
    <xf numFmtId="0" fontId="37" fillId="0" borderId="0" xfId="0" applyFont="1" applyBorder="1" applyAlignment="1">
      <alignment horizontal="right"/>
    </xf>
    <xf numFmtId="0" fontId="10" fillId="0" borderId="6" xfId="0" applyFont="1" applyFill="1" applyBorder="1" applyAlignment="1">
      <alignment horizontal="center" vertical="center"/>
    </xf>
    <xf numFmtId="0" fontId="12" fillId="0" borderId="0" xfId="0" applyFont="1" applyAlignment="1">
      <alignment vertical="center"/>
    </xf>
    <xf numFmtId="9" fontId="134" fillId="0" borderId="0" xfId="29" applyFont="1" applyFill="1" applyBorder="1" applyAlignment="1" applyProtection="1">
      <alignment horizontal="center" vertical="center"/>
      <protection locked="0"/>
    </xf>
    <xf numFmtId="0" fontId="13" fillId="0" borderId="1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3" xfId="0" applyFont="1" applyFill="1" applyBorder="1" applyAlignment="1">
      <alignment horizontal="center" vertical="center"/>
    </xf>
    <xf numFmtId="0" fontId="30" fillId="0" borderId="0" xfId="0" applyFont="1" applyFill="1" applyBorder="1" applyAlignment="1">
      <alignment horizontal="right" vertical="center"/>
    </xf>
    <xf numFmtId="0" fontId="12" fillId="0" borderId="4" xfId="0" applyFont="1" applyFill="1" applyBorder="1" applyAlignment="1">
      <alignment vertical="center"/>
    </xf>
    <xf numFmtId="0" fontId="26" fillId="0" borderId="4" xfId="0" applyFont="1" applyFill="1" applyBorder="1" applyAlignment="1">
      <alignment vertical="center"/>
    </xf>
    <xf numFmtId="164" fontId="10" fillId="0" borderId="8" xfId="4" applyFont="1" applyBorder="1" applyAlignment="1" applyProtection="1">
      <alignment vertical="center" wrapText="1"/>
    </xf>
    <xf numFmtId="0" fontId="136" fillId="0" borderId="7" xfId="0" applyFont="1" applyFill="1" applyBorder="1" applyAlignment="1">
      <alignment vertical="center"/>
    </xf>
    <xf numFmtId="0" fontId="12" fillId="0" borderId="5" xfId="0" applyFont="1" applyFill="1" applyBorder="1" applyAlignment="1">
      <alignment vertical="center"/>
    </xf>
    <xf numFmtId="0" fontId="12" fillId="0" borderId="14" xfId="0" applyFont="1" applyFill="1" applyBorder="1" applyAlignment="1">
      <alignment vertical="center"/>
    </xf>
    <xf numFmtId="164" fontId="30" fillId="0" borderId="0" xfId="0" applyNumberFormat="1" applyFont="1" applyFill="1" applyBorder="1" applyAlignment="1">
      <alignment vertical="center"/>
    </xf>
    <xf numFmtId="164" fontId="30" fillId="0" borderId="7" xfId="0" applyNumberFormat="1" applyFont="1" applyFill="1" applyBorder="1" applyAlignment="1">
      <alignment vertical="center"/>
    </xf>
    <xf numFmtId="0" fontId="18" fillId="0" borderId="4" xfId="0" applyFont="1" applyBorder="1" applyAlignment="1">
      <alignment vertical="center"/>
    </xf>
    <xf numFmtId="0" fontId="12" fillId="0" borderId="7" xfId="0" applyFont="1" applyFill="1" applyBorder="1" applyAlignment="1" applyProtection="1">
      <alignment vertical="center"/>
    </xf>
    <xf numFmtId="164" fontId="10" fillId="0" borderId="4" xfId="0" applyNumberFormat="1" applyFont="1" applyFill="1" applyBorder="1" applyAlignment="1">
      <alignment vertical="center"/>
    </xf>
    <xf numFmtId="164" fontId="10" fillId="0" borderId="0" xfId="0" applyNumberFormat="1" applyFont="1" applyFill="1" applyBorder="1" applyAlignment="1">
      <alignment vertical="center"/>
    </xf>
    <xf numFmtId="164" fontId="10" fillId="0" borderId="7" xfId="0" applyNumberFormat="1" applyFont="1" applyFill="1" applyBorder="1" applyAlignment="1">
      <alignment vertical="center"/>
    </xf>
    <xf numFmtId="165" fontId="138" fillId="0" borderId="0" xfId="0" applyNumberFormat="1" applyFont="1" applyFill="1" applyBorder="1" applyAlignment="1">
      <alignment vertical="center"/>
    </xf>
    <xf numFmtId="0" fontId="15" fillId="0" borderId="6" xfId="13" applyFont="1" applyBorder="1" applyAlignment="1">
      <alignment horizontal="right" vertical="center"/>
    </xf>
    <xf numFmtId="0" fontId="18" fillId="0" borderId="0" xfId="0" applyFont="1" applyAlignment="1">
      <alignment horizontal="center" vertical="center"/>
    </xf>
    <xf numFmtId="9" fontId="139" fillId="0" borderId="0" xfId="0" applyNumberFormat="1" applyFont="1" applyAlignment="1">
      <alignment horizontal="center" vertical="center"/>
    </xf>
    <xf numFmtId="0" fontId="10"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43" fontId="10" fillId="0" borderId="0" xfId="17"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10" fontId="10" fillId="0" borderId="0" xfId="0" applyNumberFormat="1" applyFont="1" applyFill="1" applyBorder="1" applyAlignment="1">
      <alignment horizontal="center" vertical="center"/>
    </xf>
    <xf numFmtId="0" fontId="31" fillId="0" borderId="0" xfId="0" applyFont="1" applyFill="1" applyBorder="1" applyAlignment="1">
      <alignment horizontal="center" vertical="center"/>
    </xf>
    <xf numFmtId="44" fontId="3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5" xfId="0" applyFont="1" applyBorder="1" applyAlignment="1">
      <alignment horizontal="center" vertical="center"/>
    </xf>
    <xf numFmtId="164" fontId="13" fillId="0" borderId="15" xfId="4" applyFont="1" applyFill="1" applyBorder="1" applyAlignment="1">
      <alignment vertical="center"/>
    </xf>
    <xf numFmtId="9" fontId="13" fillId="0" borderId="0" xfId="0" applyNumberFormat="1" applyFont="1" applyFill="1" applyBorder="1" applyAlignment="1">
      <alignment horizontal="center" vertical="center"/>
    </xf>
    <xf numFmtId="0" fontId="17" fillId="0" borderId="0" xfId="0" applyFont="1" applyFill="1" applyBorder="1" applyAlignment="1" applyProtection="1">
      <alignment vertical="center"/>
    </xf>
    <xf numFmtId="0" fontId="13" fillId="0" borderId="4" xfId="0" applyFont="1" applyBorder="1" applyAlignment="1">
      <alignment vertical="center"/>
    </xf>
    <xf numFmtId="9" fontId="13" fillId="0" borderId="0" xfId="0" applyNumberFormat="1" applyFont="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13" fillId="0" borderId="0" xfId="0" applyFont="1" applyBorder="1" applyAlignment="1" applyProtection="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xf>
    <xf numFmtId="9" fontId="13" fillId="0" borderId="0" xfId="0" applyNumberFormat="1" applyFont="1" applyBorder="1" applyAlignment="1" applyProtection="1">
      <alignment horizontal="center" vertical="center" wrapText="1"/>
    </xf>
    <xf numFmtId="164" fontId="13" fillId="0" borderId="0" xfId="0" applyNumberFormat="1" applyFont="1" applyAlignment="1">
      <alignment horizontal="center" vertical="center"/>
    </xf>
    <xf numFmtId="164" fontId="13" fillId="0" borderId="0" xfId="4" applyFont="1" applyFill="1" applyBorder="1" applyAlignment="1">
      <alignment horizontal="center" vertical="center"/>
    </xf>
    <xf numFmtId="0" fontId="13" fillId="0" borderId="16" xfId="0" applyFont="1" applyFill="1" applyBorder="1" applyAlignment="1">
      <alignment horizontal="center" vertical="center"/>
    </xf>
    <xf numFmtId="0" fontId="13" fillId="0" borderId="7" xfId="0" applyFont="1" applyFill="1" applyBorder="1" applyAlignment="1">
      <alignment horizontal="center" vertical="center"/>
    </xf>
    <xf numFmtId="9" fontId="12" fillId="0" borderId="0" xfId="29" applyFont="1" applyFill="1" applyBorder="1" applyAlignment="1" applyProtection="1">
      <alignment horizontal="center" vertical="center"/>
      <protection locked="0"/>
    </xf>
    <xf numFmtId="164" fontId="12" fillId="0" borderId="0" xfId="4" applyFont="1" applyBorder="1" applyAlignment="1" applyProtection="1">
      <alignment vertical="center" wrapText="1"/>
    </xf>
    <xf numFmtId="0" fontId="38" fillId="0" borderId="0" xfId="0" applyFont="1" applyFill="1" applyBorder="1" applyAlignment="1" applyProtection="1">
      <alignment vertical="center"/>
    </xf>
    <xf numFmtId="49" fontId="39" fillId="0"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xf>
    <xf numFmtId="165" fontId="10" fillId="0" borderId="0" xfId="0" applyNumberFormat="1" applyFont="1" applyBorder="1" applyAlignment="1">
      <alignment vertical="center"/>
    </xf>
    <xf numFmtId="49" fontId="30" fillId="0" borderId="0" xfId="0" applyNumberFormat="1" applyFont="1" applyBorder="1" applyAlignment="1">
      <alignment horizontal="right" vertical="center"/>
    </xf>
    <xf numFmtId="0" fontId="13" fillId="0" borderId="6" xfId="0" applyFont="1" applyFill="1" applyBorder="1" applyAlignment="1" applyProtection="1">
      <alignment vertical="center"/>
    </xf>
    <xf numFmtId="0" fontId="32" fillId="0" borderId="0" xfId="0" applyFont="1" applyFill="1" applyBorder="1" applyAlignment="1">
      <alignment horizontal="right" vertical="center"/>
    </xf>
    <xf numFmtId="165" fontId="10" fillId="0" borderId="17" xfId="0" applyNumberFormat="1" applyFont="1" applyBorder="1" applyAlignment="1">
      <alignment vertical="center"/>
    </xf>
    <xf numFmtId="0" fontId="18" fillId="0" borderId="18" xfId="0" applyFont="1" applyFill="1" applyBorder="1" applyAlignment="1">
      <alignment horizontal="right" vertical="center"/>
    </xf>
    <xf numFmtId="15" fontId="12" fillId="0" borderId="19" xfId="0" applyNumberFormat="1" applyFont="1" applyFill="1" applyBorder="1" applyAlignment="1">
      <alignment horizontal="right" vertical="center" wrapText="1"/>
    </xf>
    <xf numFmtId="165" fontId="10" fillId="0" borderId="20" xfId="0" applyNumberFormat="1" applyFont="1" applyFill="1" applyBorder="1" applyAlignment="1">
      <alignment vertical="center"/>
    </xf>
    <xf numFmtId="49" fontId="30" fillId="0" borderId="21" xfId="0" applyNumberFormat="1" applyFont="1" applyBorder="1" applyAlignment="1">
      <alignment horizontal="right" vertical="center"/>
    </xf>
    <xf numFmtId="0" fontId="10" fillId="0" borderId="20" xfId="0" applyFont="1" applyFill="1" applyBorder="1" applyAlignment="1">
      <alignment horizontal="right" vertical="center"/>
    </xf>
    <xf numFmtId="166" fontId="10" fillId="0" borderId="20" xfId="0" applyNumberFormat="1" applyFont="1" applyFill="1" applyBorder="1" applyAlignment="1">
      <alignment horizontal="center" vertical="center" wrapText="1"/>
    </xf>
    <xf numFmtId="0" fontId="10" fillId="0" borderId="22" xfId="0" applyFont="1" applyFill="1" applyBorder="1" applyAlignment="1">
      <alignment horizontal="right" vertical="center"/>
    </xf>
    <xf numFmtId="165" fontId="10" fillId="0" borderId="23" xfId="0" applyNumberFormat="1" applyFont="1" applyFill="1" applyBorder="1" applyAlignment="1">
      <alignment vertical="center"/>
    </xf>
    <xf numFmtId="0" fontId="13" fillId="3" borderId="24" xfId="0" applyFont="1" applyFill="1" applyBorder="1" applyAlignment="1">
      <alignment horizontal="center" vertical="center"/>
    </xf>
    <xf numFmtId="44" fontId="13" fillId="3" borderId="15" xfId="0" applyNumberFormat="1" applyFont="1" applyFill="1" applyBorder="1" applyAlignment="1">
      <alignment horizontal="center" vertical="center" wrapText="1"/>
    </xf>
    <xf numFmtId="0" fontId="13" fillId="3" borderId="15" xfId="0" applyFont="1" applyFill="1" applyBorder="1" applyAlignment="1" applyProtection="1">
      <alignment horizontal="center" vertical="center"/>
    </xf>
    <xf numFmtId="166" fontId="13" fillId="0" borderId="0" xfId="0" applyNumberFormat="1" applyFont="1" applyBorder="1" applyAlignment="1">
      <alignment vertical="center"/>
    </xf>
    <xf numFmtId="44" fontId="13" fillId="0" borderId="0" xfId="0" applyNumberFormat="1" applyFont="1" applyBorder="1" applyAlignment="1">
      <alignment horizontal="left" vertical="center"/>
    </xf>
    <xf numFmtId="0" fontId="10" fillId="0" borderId="0" xfId="0" applyNumberFormat="1" applyFont="1" applyBorder="1" applyAlignment="1" applyProtection="1">
      <alignment horizontal="left" vertical="center"/>
    </xf>
    <xf numFmtId="0" fontId="10" fillId="0" borderId="1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0" fillId="0" borderId="10" xfId="0" applyFont="1" applyBorder="1" applyAlignment="1" applyProtection="1">
      <alignment vertical="center"/>
    </xf>
    <xf numFmtId="0" fontId="9" fillId="0" borderId="15" xfId="0" applyFont="1" applyBorder="1" applyAlignment="1">
      <alignment horizontal="center" vertical="center"/>
    </xf>
    <xf numFmtId="0" fontId="9" fillId="0" borderId="5" xfId="0" applyFont="1" applyBorder="1" applyAlignment="1">
      <alignment horizontal="left" vertical="center"/>
    </xf>
    <xf numFmtId="0" fontId="9" fillId="0" borderId="10" xfId="0" applyFont="1" applyBorder="1" applyAlignment="1">
      <alignment horizontal="left" vertical="center"/>
    </xf>
    <xf numFmtId="0" fontId="28" fillId="0" borderId="0" xfId="0" applyFont="1" applyBorder="1" applyAlignment="1">
      <alignment vertical="center"/>
    </xf>
    <xf numFmtId="0" fontId="28" fillId="0" borderId="3" xfId="0" applyFont="1" applyFill="1" applyBorder="1" applyAlignment="1">
      <alignment vertical="center"/>
    </xf>
    <xf numFmtId="0" fontId="12" fillId="0" borderId="4" xfId="0" applyFont="1" applyBorder="1" applyAlignment="1">
      <alignment horizontal="left" vertical="center"/>
    </xf>
    <xf numFmtId="0" fontId="18" fillId="0" borderId="4" xfId="0" applyFont="1" applyBorder="1" applyAlignment="1">
      <alignment horizontal="left" vertical="center"/>
    </xf>
    <xf numFmtId="0" fontId="12" fillId="0" borderId="8" xfId="0" applyFont="1" applyFill="1" applyBorder="1" applyAlignment="1" applyProtection="1">
      <alignment horizontal="left" vertical="center"/>
    </xf>
    <xf numFmtId="0" fontId="28" fillId="0" borderId="10" xfId="0" applyFont="1" applyFill="1" applyBorder="1" applyAlignment="1">
      <alignment vertical="center"/>
    </xf>
    <xf numFmtId="14" fontId="34" fillId="0" borderId="6" xfId="0" applyNumberFormat="1" applyFont="1" applyBorder="1" applyAlignment="1">
      <alignment horizontal="center" vertical="center"/>
    </xf>
    <xf numFmtId="0" fontId="34" fillId="0" borderId="6" xfId="0" applyFont="1" applyBorder="1" applyAlignment="1">
      <alignment horizontal="left" vertical="center"/>
    </xf>
    <xf numFmtId="0" fontId="35" fillId="0" borderId="11" xfId="0" applyFont="1" applyFill="1" applyBorder="1" applyAlignment="1" applyProtection="1">
      <alignment vertical="center"/>
    </xf>
    <xf numFmtId="0" fontId="10" fillId="0" borderId="0" xfId="0" applyFont="1" applyAlignment="1">
      <alignment vertical="center"/>
    </xf>
    <xf numFmtId="0" fontId="13" fillId="0" borderId="6" xfId="0" applyFont="1" applyBorder="1" applyAlignment="1">
      <alignment vertical="center"/>
    </xf>
    <xf numFmtId="0" fontId="10"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36" fillId="0" borderId="7" xfId="0" applyNumberFormat="1" applyFont="1" applyFill="1" applyBorder="1" applyAlignment="1">
      <alignment horizontal="center" vertical="center"/>
    </xf>
    <xf numFmtId="0" fontId="136" fillId="0" borderId="0" xfId="0" applyNumberFormat="1" applyFont="1" applyFill="1" applyBorder="1" applyAlignment="1">
      <alignment horizontal="center" vertical="center"/>
    </xf>
    <xf numFmtId="0" fontId="18" fillId="0" borderId="0" xfId="0" applyNumberFormat="1" applyFont="1" applyAlignment="1">
      <alignment horizontal="center" vertical="center"/>
    </xf>
    <xf numFmtId="0" fontId="17" fillId="0" borderId="4"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166" fontId="134" fillId="0" borderId="3" xfId="29" applyNumberFormat="1" applyFont="1" applyFill="1" applyBorder="1" applyAlignment="1" applyProtection="1">
      <alignment horizontal="center" vertical="center"/>
      <protection locked="0"/>
    </xf>
    <xf numFmtId="166" fontId="139" fillId="0" borderId="15" xfId="0" applyNumberFormat="1" applyFont="1" applyBorder="1" applyAlignment="1">
      <alignment horizontal="center" vertical="center"/>
    </xf>
    <xf numFmtId="166" fontId="25" fillId="0" borderId="0" xfId="29" applyNumberFormat="1" applyFont="1" applyFill="1" applyBorder="1" applyAlignment="1" applyProtection="1">
      <alignment horizontal="center" vertical="center"/>
      <protection locked="0"/>
    </xf>
    <xf numFmtId="0" fontId="12" fillId="3" borderId="24" xfId="0" applyFont="1" applyFill="1" applyBorder="1" applyAlignment="1">
      <alignment vertical="center"/>
    </xf>
    <xf numFmtId="0" fontId="18" fillId="3" borderId="25" xfId="0" applyFont="1" applyFill="1" applyBorder="1" applyAlignment="1">
      <alignment vertical="center"/>
    </xf>
    <xf numFmtId="0" fontId="12" fillId="3" borderId="25" xfId="0" applyFont="1" applyFill="1" applyBorder="1" applyAlignment="1">
      <alignment vertical="center"/>
    </xf>
    <xf numFmtId="0" fontId="13" fillId="3" borderId="25" xfId="0" applyFont="1" applyFill="1" applyBorder="1" applyAlignment="1">
      <alignment horizontal="right" vertical="center"/>
    </xf>
    <xf numFmtId="0" fontId="18" fillId="3" borderId="25" xfId="0" applyFont="1" applyFill="1" applyBorder="1" applyAlignment="1">
      <alignment horizontal="center" vertical="center"/>
    </xf>
    <xf numFmtId="0" fontId="18" fillId="3" borderId="26" xfId="0" applyFont="1" applyFill="1" applyBorder="1" applyAlignment="1">
      <alignment vertical="center"/>
    </xf>
    <xf numFmtId="0" fontId="13" fillId="0" borderId="10" xfId="0" applyFont="1" applyBorder="1" applyAlignment="1">
      <alignment horizontal="center" vertical="center"/>
    </xf>
    <xf numFmtId="44" fontId="18" fillId="0" borderId="6" xfId="19" applyFont="1" applyBorder="1" applyAlignment="1">
      <alignment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44" fontId="18" fillId="0" borderId="11" xfId="19" applyFont="1" applyBorder="1" applyAlignment="1">
      <alignment vertical="center"/>
    </xf>
    <xf numFmtId="44" fontId="18" fillId="0" borderId="8" xfId="19" applyFont="1" applyBorder="1" applyAlignment="1">
      <alignment vertical="center"/>
    </xf>
    <xf numFmtId="44" fontId="18" fillId="0" borderId="4" xfId="0" applyNumberFormat="1" applyFont="1" applyBorder="1" applyAlignment="1">
      <alignment vertical="center"/>
    </xf>
    <xf numFmtId="44" fontId="9" fillId="0" borderId="0" xfId="0" applyNumberFormat="1" applyFont="1" applyBorder="1" applyAlignment="1">
      <alignment vertical="center"/>
    </xf>
    <xf numFmtId="166" fontId="139" fillId="0" borderId="0" xfId="0" applyNumberFormat="1" applyFont="1" applyAlignment="1">
      <alignment horizontal="center" vertical="center"/>
    </xf>
    <xf numFmtId="49" fontId="10" fillId="0" borderId="0" xfId="0" applyNumberFormat="1" applyFont="1" applyFill="1" applyBorder="1" applyAlignment="1" applyProtection="1">
      <alignment vertical="center"/>
    </xf>
    <xf numFmtId="166" fontId="139" fillId="0" borderId="0" xfId="0" applyNumberFormat="1"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18" fillId="0" borderId="6" xfId="0" applyFont="1" applyBorder="1" applyAlignment="1">
      <alignment horizontal="right" vertical="center"/>
    </xf>
    <xf numFmtId="0" fontId="30" fillId="0" borderId="24" xfId="0" applyFont="1" applyBorder="1" applyAlignment="1">
      <alignment horizontal="center" vertical="center"/>
    </xf>
    <xf numFmtId="0" fontId="10" fillId="0" borderId="4"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40" fillId="0" borderId="0"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10" fillId="0" borderId="0" xfId="13" applyFont="1" applyBorder="1" applyAlignment="1">
      <alignment horizontal="right" vertical="center"/>
    </xf>
    <xf numFmtId="0" fontId="30" fillId="0" borderId="0" xfId="0" applyFont="1" applyAlignment="1">
      <alignment vertical="center"/>
    </xf>
    <xf numFmtId="0" fontId="5" fillId="0" borderId="6" xfId="0" applyFont="1" applyBorder="1" applyAlignment="1">
      <alignment vertical="center"/>
    </xf>
    <xf numFmtId="0" fontId="5" fillId="0" borderId="11" xfId="0" applyFont="1" applyBorder="1" applyAlignment="1">
      <alignment vertical="center"/>
    </xf>
    <xf numFmtId="0" fontId="9" fillId="0" borderId="24" xfId="0" applyFont="1" applyBorder="1" applyAlignment="1">
      <alignment horizontal="left" vertical="center"/>
    </xf>
    <xf numFmtId="0" fontId="10" fillId="0" borderId="12" xfId="0" applyFont="1" applyBorder="1" applyAlignment="1">
      <alignment vertical="center"/>
    </xf>
    <xf numFmtId="49" fontId="30" fillId="0" borderId="24" xfId="0" applyNumberFormat="1" applyFont="1" applyBorder="1" applyAlignment="1">
      <alignment horizontal="right" vertical="center"/>
    </xf>
    <xf numFmtId="165" fontId="10" fillId="0" borderId="25" xfId="0" applyNumberFormat="1" applyFont="1" applyBorder="1" applyAlignment="1">
      <alignment vertical="center"/>
    </xf>
    <xf numFmtId="0" fontId="18" fillId="0" borderId="26" xfId="0" applyFont="1" applyFill="1" applyBorder="1" applyAlignment="1">
      <alignment horizontal="right" vertical="center"/>
    </xf>
    <xf numFmtId="15" fontId="12" fillId="0" borderId="11" xfId="0" applyNumberFormat="1" applyFont="1" applyFill="1" applyBorder="1" applyAlignment="1">
      <alignment horizontal="right" vertical="center" wrapText="1"/>
    </xf>
    <xf numFmtId="0" fontId="12" fillId="0" borderId="10" xfId="0" applyFont="1" applyFill="1" applyBorder="1" applyAlignment="1">
      <alignment horizontal="right" vertical="center"/>
    </xf>
    <xf numFmtId="165" fontId="12" fillId="0" borderId="6" xfId="0" applyNumberFormat="1" applyFont="1" applyFill="1" applyBorder="1" applyAlignment="1">
      <alignment vertical="center"/>
    </xf>
    <xf numFmtId="0" fontId="32" fillId="0" borderId="20" xfId="0" applyFont="1" applyFill="1" applyBorder="1" applyAlignment="1">
      <alignment horizontal="right" vertical="center"/>
    </xf>
    <xf numFmtId="165" fontId="32" fillId="0" borderId="20" xfId="0" applyNumberFormat="1" applyFont="1" applyFill="1" applyBorder="1" applyAlignment="1">
      <alignment vertical="center"/>
    </xf>
    <xf numFmtId="166" fontId="32" fillId="0" borderId="20" xfId="0" applyNumberFormat="1" applyFont="1" applyFill="1" applyBorder="1" applyAlignment="1">
      <alignment horizontal="center" vertical="center" wrapText="1"/>
    </xf>
    <xf numFmtId="8" fontId="32" fillId="0" borderId="0" xfId="0" applyNumberFormat="1" applyFont="1" applyFill="1" applyBorder="1" applyAlignment="1">
      <alignment vertical="center"/>
    </xf>
    <xf numFmtId="0" fontId="10" fillId="0" borderId="6" xfId="0" applyFont="1" applyFill="1" applyBorder="1" applyAlignment="1" applyProtection="1">
      <alignment horizontal="left" vertical="center"/>
    </xf>
    <xf numFmtId="0" fontId="135" fillId="0" borderId="6" xfId="0" applyFont="1" applyFill="1" applyBorder="1" applyAlignment="1">
      <alignment horizontal="right" vertical="center"/>
    </xf>
    <xf numFmtId="165" fontId="13" fillId="0" borderId="6" xfId="0" applyNumberFormat="1" applyFont="1" applyFill="1" applyBorder="1" applyAlignment="1">
      <alignment vertical="center"/>
    </xf>
    <xf numFmtId="9" fontId="10" fillId="0" borderId="6" xfId="29" applyFont="1" applyFill="1" applyBorder="1" applyAlignment="1" applyProtection="1">
      <alignment horizontal="center" vertical="center"/>
      <protection locked="0"/>
    </xf>
    <xf numFmtId="164" fontId="10" fillId="0" borderId="6" xfId="4" applyFont="1" applyBorder="1" applyAlignment="1" applyProtection="1">
      <alignment vertical="center" wrapText="1"/>
    </xf>
    <xf numFmtId="0" fontId="13" fillId="0" borderId="6" xfId="0" applyFont="1" applyBorder="1" applyAlignment="1">
      <alignment horizontal="center" vertical="center"/>
    </xf>
    <xf numFmtId="166" fontId="134" fillId="0" borderId="4" xfId="29" applyNumberFormat="1" applyFont="1" applyFill="1" applyBorder="1" applyAlignment="1" applyProtection="1">
      <alignment horizontal="center" vertical="center"/>
      <protection locked="0"/>
    </xf>
    <xf numFmtId="165" fontId="30" fillId="0" borderId="0" xfId="0" applyNumberFormat="1" applyFont="1" applyFill="1" applyBorder="1" applyAlignment="1">
      <alignment vertical="center"/>
    </xf>
    <xf numFmtId="165" fontId="10" fillId="0" borderId="0" xfId="0" applyNumberFormat="1" applyFont="1" applyFill="1" applyBorder="1" applyAlignment="1">
      <alignment vertical="center"/>
    </xf>
    <xf numFmtId="44" fontId="18" fillId="0" borderId="0" xfId="19" applyFont="1" applyAlignment="1">
      <alignment horizontal="center" vertical="center"/>
    </xf>
    <xf numFmtId="9" fontId="134" fillId="0" borderId="0" xfId="0" applyNumberFormat="1" applyFont="1" applyAlignment="1">
      <alignment horizontal="center" vertical="center"/>
    </xf>
    <xf numFmtId="0" fontId="18" fillId="0" borderId="24" xfId="0" applyFont="1" applyBorder="1" applyAlignment="1">
      <alignment vertical="center"/>
    </xf>
    <xf numFmtId="165" fontId="13" fillId="0" borderId="26" xfId="0" applyNumberFormat="1" applyFont="1" applyFill="1" applyBorder="1" applyAlignment="1">
      <alignment vertical="center"/>
    </xf>
    <xf numFmtId="0" fontId="10" fillId="0" borderId="0" xfId="0" applyNumberFormat="1" applyFont="1" applyFill="1" applyBorder="1" applyAlignment="1">
      <alignment horizontal="left" vertical="center"/>
    </xf>
    <xf numFmtId="0" fontId="18" fillId="0" borderId="0" xfId="0" applyFont="1" applyBorder="1" applyAlignment="1">
      <alignment horizontal="right" vertical="center"/>
    </xf>
    <xf numFmtId="0" fontId="18" fillId="0" borderId="0" xfId="0" applyFont="1" applyAlignment="1">
      <alignment horizontal="right" vertical="center"/>
    </xf>
    <xf numFmtId="172" fontId="18" fillId="0" borderId="0" xfId="0" applyNumberFormat="1" applyFont="1" applyBorder="1" applyAlignment="1">
      <alignment vertical="center"/>
    </xf>
    <xf numFmtId="44" fontId="30" fillId="0" borderId="0" xfId="19" applyFont="1" applyBorder="1" applyAlignment="1">
      <alignment vertical="center"/>
    </xf>
    <xf numFmtId="0" fontId="18" fillId="0" borderId="26" xfId="0" applyFont="1" applyBorder="1" applyAlignment="1">
      <alignment vertical="center"/>
    </xf>
    <xf numFmtId="0" fontId="12" fillId="0" borderId="0" xfId="0" applyNumberFormat="1" applyFont="1" applyAlignment="1">
      <alignment horizontal="center" vertical="center"/>
    </xf>
    <xf numFmtId="0" fontId="9" fillId="0" borderId="25" xfId="0" applyFont="1" applyBorder="1" applyAlignment="1">
      <alignment vertical="center"/>
    </xf>
    <xf numFmtId="49" fontId="37" fillId="0" borderId="0" xfId="0" applyNumberFormat="1" applyFont="1" applyBorder="1" applyAlignment="1">
      <alignment horizontal="left" vertical="center"/>
    </xf>
    <xf numFmtId="49" fontId="9" fillId="0" borderId="0" xfId="0" applyNumberFormat="1" applyFont="1" applyBorder="1" applyAlignment="1">
      <alignment vertical="center"/>
    </xf>
    <xf numFmtId="0" fontId="141" fillId="0" borderId="0" xfId="0" applyFont="1" applyAlignment="1">
      <alignment horizontal="right" vertical="center"/>
    </xf>
    <xf numFmtId="10" fontId="134" fillId="0" borderId="0" xfId="29" applyNumberFormat="1" applyFont="1" applyFill="1" applyBorder="1" applyAlignment="1" applyProtection="1">
      <alignment horizontal="center" vertical="center"/>
      <protection locked="0"/>
    </xf>
    <xf numFmtId="173" fontId="13" fillId="0" borderId="0" xfId="0" applyNumberFormat="1" applyFont="1" applyAlignment="1">
      <alignment horizontal="center" vertical="center"/>
    </xf>
    <xf numFmtId="10" fontId="16" fillId="3" borderId="15" xfId="29" applyNumberFormat="1" applyFont="1" applyFill="1" applyBorder="1" applyAlignment="1">
      <alignment horizontal="center" vertical="center"/>
    </xf>
    <xf numFmtId="175" fontId="134" fillId="0" borderId="0" xfId="0" applyNumberFormat="1" applyFont="1" applyAlignment="1">
      <alignment horizontal="center" vertical="center"/>
    </xf>
    <xf numFmtId="174" fontId="134" fillId="0" borderId="0" xfId="29" applyNumberFormat="1" applyFont="1" applyBorder="1" applyAlignment="1">
      <alignment vertical="center" wrapText="1"/>
    </xf>
    <xf numFmtId="0" fontId="5" fillId="0" borderId="0" xfId="0" applyFont="1" applyBorder="1" applyAlignment="1">
      <alignment vertical="center"/>
    </xf>
    <xf numFmtId="0" fontId="20" fillId="0" borderId="0" xfId="13" applyFont="1" applyFill="1" applyBorder="1" applyAlignment="1">
      <alignment horizontal="right" vertical="center"/>
    </xf>
    <xf numFmtId="0" fontId="3" fillId="0" borderId="0" xfId="13" applyNumberFormat="1" applyFill="1" applyBorder="1" applyAlignment="1" applyProtection="1">
      <alignment vertical="center"/>
    </xf>
    <xf numFmtId="44" fontId="134" fillId="0" borderId="0" xfId="0" applyNumberFormat="1" applyFont="1" applyFill="1" applyBorder="1" applyAlignment="1">
      <alignment horizontal="right" vertical="center"/>
    </xf>
    <xf numFmtId="0" fontId="10" fillId="0" borderId="7" xfId="0" applyNumberFormat="1" applyFont="1" applyFill="1" applyBorder="1" applyAlignment="1">
      <alignment horizontal="left" vertical="center"/>
    </xf>
    <xf numFmtId="0" fontId="42" fillId="0" borderId="0" xfId="13" applyFont="1"/>
    <xf numFmtId="0" fontId="42" fillId="0" borderId="0" xfId="13" applyFont="1" applyAlignment="1">
      <alignment vertical="center"/>
    </xf>
    <xf numFmtId="169" fontId="13" fillId="0" borderId="0" xfId="29" applyNumberFormat="1" applyFont="1" applyBorder="1" applyAlignment="1" applyProtection="1">
      <alignment vertical="center" wrapText="1"/>
    </xf>
    <xf numFmtId="0" fontId="142" fillId="0" borderId="0" xfId="0" applyFont="1" applyBorder="1" applyAlignment="1">
      <alignment vertical="center"/>
    </xf>
    <xf numFmtId="165" fontId="12" fillId="0" borderId="0" xfId="0" applyNumberFormat="1" applyFont="1" applyFill="1" applyBorder="1" applyAlignment="1">
      <alignment vertical="center"/>
    </xf>
    <xf numFmtId="15" fontId="12" fillId="0" borderId="0" xfId="0" applyNumberFormat="1" applyFont="1" applyFill="1" applyBorder="1" applyAlignment="1">
      <alignment horizontal="right" vertical="center" wrapText="1"/>
    </xf>
    <xf numFmtId="14" fontId="33" fillId="0" borderId="0" xfId="0" applyNumberFormat="1" applyFont="1" applyFill="1" applyBorder="1" applyAlignment="1">
      <alignment horizontal="left" vertical="center"/>
    </xf>
    <xf numFmtId="44" fontId="22" fillId="0" borderId="0" xfId="19" applyFont="1" applyAlignment="1">
      <alignment horizontal="center" vertical="center"/>
    </xf>
    <xf numFmtId="0" fontId="143" fillId="0" borderId="0" xfId="0" applyFont="1" applyAlignment="1">
      <alignment vertical="center" wrapText="1"/>
    </xf>
    <xf numFmtId="173" fontId="144" fillId="0" borderId="0" xfId="29" applyNumberFormat="1" applyFont="1" applyFill="1" applyBorder="1" applyAlignment="1">
      <alignment horizontal="center" vertical="center"/>
    </xf>
    <xf numFmtId="44" fontId="134" fillId="0" borderId="0" xfId="19" applyFont="1" applyBorder="1" applyAlignment="1">
      <alignment horizontal="center" vertical="center" wrapText="1"/>
    </xf>
    <xf numFmtId="0" fontId="6" fillId="0" borderId="4" xfId="0" applyFont="1" applyBorder="1" applyAlignment="1">
      <alignment horizontal="left" vertical="center"/>
    </xf>
    <xf numFmtId="17" fontId="32" fillId="0" borderId="4" xfId="0" applyNumberFormat="1" applyFont="1" applyFill="1" applyBorder="1" applyAlignment="1">
      <alignment horizontal="center" vertical="center"/>
    </xf>
    <xf numFmtId="0" fontId="12" fillId="0" borderId="0" xfId="0" applyFont="1" applyBorder="1" applyAlignment="1">
      <alignment horizontal="right" vertical="center"/>
    </xf>
    <xf numFmtId="173" fontId="13" fillId="0" borderId="0" xfId="29" applyNumberFormat="1" applyFont="1" applyBorder="1" applyAlignment="1" applyProtection="1">
      <alignment horizontal="right" vertical="center" wrapText="1"/>
    </xf>
    <xf numFmtId="0" fontId="9" fillId="0" borderId="6" xfId="0" applyFont="1" applyBorder="1" applyAlignment="1">
      <alignment horizontal="right" vertical="center"/>
    </xf>
    <xf numFmtId="15" fontId="13" fillId="3" borderId="26" xfId="0" applyNumberFormat="1" applyFont="1" applyFill="1" applyBorder="1" applyAlignment="1">
      <alignment vertical="center" wrapText="1"/>
    </xf>
    <xf numFmtId="44" fontId="30" fillId="0" borderId="0" xfId="19" applyFont="1" applyBorder="1" applyAlignment="1">
      <alignment horizontal="center" vertical="center"/>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9" fillId="0" borderId="0" xfId="0" applyNumberFormat="1" applyFont="1" applyBorder="1" applyAlignment="1">
      <alignment vertical="center"/>
    </xf>
    <xf numFmtId="0" fontId="9" fillId="0" borderId="0" xfId="0" applyFont="1" applyFill="1" applyBorder="1" applyAlignment="1"/>
    <xf numFmtId="171" fontId="9" fillId="0" borderId="6" xfId="4" applyNumberFormat="1" applyFont="1" applyBorder="1" applyAlignment="1">
      <alignment horizontal="right" vertical="center"/>
    </xf>
    <xf numFmtId="2" fontId="9" fillId="0" borderId="6" xfId="0" applyNumberFormat="1" applyFont="1" applyBorder="1" applyAlignment="1">
      <alignment vertical="center"/>
    </xf>
    <xf numFmtId="171" fontId="9" fillId="0" borderId="24" xfId="4" applyNumberFormat="1" applyFont="1" applyBorder="1" applyAlignment="1">
      <alignment horizontal="right" vertical="center" wrapText="1"/>
    </xf>
    <xf numFmtId="2" fontId="9" fillId="0" borderId="25" xfId="0" applyNumberFormat="1" applyFont="1" applyBorder="1" applyAlignment="1">
      <alignment vertical="center"/>
    </xf>
    <xf numFmtId="0" fontId="11" fillId="0" borderId="25" xfId="2" applyFont="1" applyBorder="1" applyAlignment="1">
      <alignment horizontal="center" vertical="center" wrapText="1"/>
    </xf>
    <xf numFmtId="14" fontId="9" fillId="0" borderId="26" xfId="2" applyNumberFormat="1" applyFont="1" applyBorder="1" applyAlignment="1">
      <alignment horizontal="center" vertical="center"/>
    </xf>
    <xf numFmtId="44" fontId="9" fillId="0" borderId="0" xfId="4" applyNumberFormat="1" applyFont="1" applyBorder="1" applyAlignment="1" applyProtection="1">
      <alignment horizontal="right" vertical="center"/>
    </xf>
    <xf numFmtId="44" fontId="9" fillId="0" borderId="0" xfId="2" applyNumberFormat="1" applyFont="1" applyBorder="1" applyAlignment="1" applyProtection="1">
      <alignment vertical="center"/>
    </xf>
    <xf numFmtId="2" fontId="11" fillId="0" borderId="0" xfId="2" applyNumberFormat="1" applyFont="1" applyBorder="1" applyAlignment="1" applyProtection="1">
      <alignment horizontal="right" vertical="center"/>
    </xf>
    <xf numFmtId="44" fontId="11" fillId="0" borderId="0" xfId="2" applyNumberFormat="1" applyFont="1" applyBorder="1" applyAlignment="1" applyProtection="1">
      <alignment vertical="center"/>
    </xf>
    <xf numFmtId="2" fontId="9" fillId="0" borderId="0" xfId="2" applyNumberFormat="1" applyFont="1" applyBorder="1" applyAlignment="1" applyProtection="1">
      <alignment horizontal="left" vertical="center"/>
    </xf>
    <xf numFmtId="44" fontId="10" fillId="0" borderId="0" xfId="19" applyFont="1" applyBorder="1" applyAlignment="1" applyProtection="1">
      <alignment vertical="center"/>
    </xf>
    <xf numFmtId="0" fontId="10" fillId="0" borderId="6" xfId="0" applyFont="1" applyBorder="1" applyAlignment="1">
      <alignment horizontal="center" vertical="center"/>
    </xf>
    <xf numFmtId="44" fontId="10" fillId="0" borderId="6" xfId="19" applyFont="1" applyBorder="1" applyAlignment="1" applyProtection="1">
      <alignment vertical="center"/>
    </xf>
    <xf numFmtId="0" fontId="46" fillId="0" borderId="0" xfId="0" applyFont="1" applyFill="1" applyBorder="1" applyAlignment="1">
      <alignment vertical="center"/>
    </xf>
    <xf numFmtId="171" fontId="9" fillId="0" borderId="0" xfId="4" applyNumberFormat="1" applyFont="1" applyBorder="1" applyAlignment="1">
      <alignment vertical="center" wrapText="1"/>
    </xf>
    <xf numFmtId="0" fontId="11" fillId="0" borderId="0" xfId="2" applyFont="1" applyBorder="1" applyAlignment="1">
      <alignment horizontal="left" vertical="center"/>
    </xf>
    <xf numFmtId="0" fontId="9" fillId="0" borderId="0" xfId="2" applyFont="1" applyBorder="1" applyAlignment="1" applyProtection="1">
      <alignment vertical="center"/>
    </xf>
    <xf numFmtId="171" fontId="9" fillId="0" borderId="11" xfId="2" applyNumberFormat="1" applyFont="1" applyBorder="1" applyAlignment="1">
      <alignment horizontal="right" vertical="center" wrapText="1"/>
    </xf>
    <xf numFmtId="0" fontId="9" fillId="0" borderId="26" xfId="0" applyFont="1" applyBorder="1" applyAlignment="1">
      <alignment vertical="center"/>
    </xf>
    <xf numFmtId="0" fontId="11" fillId="0" borderId="4" xfId="0" applyFont="1" applyBorder="1" applyAlignment="1">
      <alignment vertical="center"/>
    </xf>
    <xf numFmtId="171" fontId="9" fillId="0" borderId="0" xfId="2" applyNumberFormat="1" applyFont="1" applyBorder="1" applyAlignment="1">
      <alignment horizontal="right" vertical="center" wrapText="1"/>
    </xf>
    <xf numFmtId="0" fontId="46" fillId="0" borderId="0" xfId="2" applyFont="1" applyFill="1" applyBorder="1" applyAlignment="1" applyProtection="1">
      <alignment vertical="center"/>
    </xf>
    <xf numFmtId="171" fontId="11" fillId="0" borderId="0" xfId="2" applyNumberFormat="1" applyFont="1" applyBorder="1" applyAlignment="1">
      <alignment horizontal="center" vertical="center" wrapText="1"/>
    </xf>
    <xf numFmtId="44" fontId="46" fillId="0" borderId="0" xfId="2" applyNumberFormat="1" applyFont="1" applyFill="1" applyBorder="1" applyAlignment="1" applyProtection="1">
      <alignment vertical="center"/>
    </xf>
    <xf numFmtId="2" fontId="11" fillId="0" borderId="0" xfId="2" applyNumberFormat="1" applyFont="1" applyBorder="1" applyAlignment="1">
      <alignment horizontal="right" vertical="center"/>
    </xf>
    <xf numFmtId="44" fontId="46" fillId="0" borderId="0" xfId="0" applyNumberFormat="1" applyFont="1" applyFill="1" applyBorder="1" applyAlignment="1">
      <alignment vertical="center"/>
    </xf>
    <xf numFmtId="0" fontId="9" fillId="0" borderId="6" xfId="2" applyFont="1" applyBorder="1" applyAlignment="1">
      <alignment horizontal="center" vertical="center" wrapText="1"/>
    </xf>
    <xf numFmtId="171" fontId="9" fillId="0" borderId="6" xfId="4" applyNumberFormat="1" applyFont="1" applyBorder="1" applyAlignment="1">
      <alignment vertical="center" wrapText="1"/>
    </xf>
    <xf numFmtId="171" fontId="9" fillId="0" borderId="6" xfId="2" applyNumberFormat="1" applyFont="1" applyBorder="1" applyAlignment="1">
      <alignment horizontal="right" vertical="center" wrapText="1"/>
    </xf>
    <xf numFmtId="0" fontId="145" fillId="4" borderId="15" xfId="2" applyFont="1" applyFill="1" applyBorder="1" applyAlignment="1">
      <alignment horizontal="center" vertical="center" wrapText="1"/>
    </xf>
    <xf numFmtId="49" fontId="9" fillId="0" borderId="0" xfId="0" applyNumberFormat="1" applyFont="1" applyFill="1" applyBorder="1" applyAlignment="1">
      <alignment horizontal="center" vertical="center"/>
    </xf>
    <xf numFmtId="0" fontId="9" fillId="0" borderId="0" xfId="2" applyFont="1" applyBorder="1" applyAlignment="1" applyProtection="1">
      <alignment horizontal="right" vertical="center"/>
    </xf>
    <xf numFmtId="2" fontId="9" fillId="0" borderId="0" xfId="2" applyNumberFormat="1" applyFont="1" applyBorder="1" applyAlignment="1" applyProtection="1">
      <alignment vertical="center"/>
    </xf>
    <xf numFmtId="0" fontId="11" fillId="0" borderId="0" xfId="0" applyFont="1" applyBorder="1" applyAlignment="1">
      <alignment horizontal="right" vertical="center"/>
    </xf>
    <xf numFmtId="2" fontId="11" fillId="0" borderId="0" xfId="0" applyNumberFormat="1" applyFont="1" applyBorder="1" applyAlignment="1">
      <alignment vertical="center"/>
    </xf>
    <xf numFmtId="0" fontId="11" fillId="0" borderId="0" xfId="0" applyFont="1" applyBorder="1" applyAlignment="1">
      <alignment vertical="center"/>
    </xf>
    <xf numFmtId="44" fontId="9" fillId="0" borderId="0" xfId="19" applyFont="1" applyBorder="1" applyAlignment="1">
      <alignment vertical="center"/>
    </xf>
    <xf numFmtId="0" fontId="11" fillId="0" borderId="15" xfId="0" applyFont="1" applyFill="1" applyBorder="1" applyAlignment="1">
      <alignment horizontal="center" vertical="center"/>
    </xf>
    <xf numFmtId="0" fontId="11" fillId="0" borderId="10" xfId="0" applyFont="1" applyBorder="1" applyAlignment="1">
      <alignment horizontal="left" vertical="center"/>
    </xf>
    <xf numFmtId="0" fontId="9" fillId="0" borderId="6" xfId="2" applyFont="1" applyFill="1" applyBorder="1" applyAlignment="1" applyProtection="1">
      <alignment horizontal="center" vertical="center"/>
    </xf>
    <xf numFmtId="44" fontId="9" fillId="0" borderId="6" xfId="2" applyNumberFormat="1" applyFont="1" applyFill="1" applyBorder="1" applyAlignment="1" applyProtection="1">
      <alignment horizontal="center" vertical="center"/>
    </xf>
    <xf numFmtId="44" fontId="9" fillId="0" borderId="0" xfId="19" applyFont="1" applyBorder="1" applyAlignment="1" applyProtection="1">
      <alignment vertical="center"/>
    </xf>
    <xf numFmtId="0" fontId="9" fillId="0" borderId="6" xfId="2" applyFont="1" applyBorder="1" applyAlignment="1" applyProtection="1">
      <alignment vertical="center"/>
    </xf>
    <xf numFmtId="44" fontId="9" fillId="0" borderId="6" xfId="19" applyFont="1" applyBorder="1" applyAlignment="1" applyProtection="1">
      <alignment vertical="center"/>
    </xf>
    <xf numFmtId="44" fontId="9" fillId="0" borderId="0" xfId="2" applyNumberFormat="1" applyFont="1" applyFill="1" applyBorder="1" applyAlignment="1" applyProtection="1">
      <alignment horizontal="center" vertical="center"/>
    </xf>
    <xf numFmtId="0" fontId="9" fillId="0" borderId="4" xfId="2" applyFont="1" applyBorder="1" applyAlignment="1">
      <alignment vertical="center" wrapText="1"/>
    </xf>
    <xf numFmtId="171" fontId="47" fillId="0" borderId="8" xfId="2" applyNumberFormat="1" applyFont="1" applyBorder="1" applyAlignment="1">
      <alignment horizontal="right" vertical="center" wrapText="1"/>
    </xf>
    <xf numFmtId="0" fontId="9" fillId="0" borderId="10" xfId="2" applyFont="1" applyBorder="1" applyAlignment="1" applyProtection="1">
      <alignment horizontal="center" vertical="center" wrapText="1"/>
    </xf>
    <xf numFmtId="2" fontId="9" fillId="0" borderId="3" xfId="11" applyFont="1" applyBorder="1" applyAlignment="1">
      <alignment horizontal="center" vertical="center"/>
    </xf>
    <xf numFmtId="2" fontId="9" fillId="0" borderId="10" xfId="11" applyFont="1" applyBorder="1" applyAlignment="1">
      <alignment horizontal="center" vertical="center" wrapText="1"/>
    </xf>
    <xf numFmtId="0" fontId="9" fillId="0" borderId="5" xfId="0" applyFont="1" applyFill="1" applyBorder="1" applyAlignment="1">
      <alignment vertical="center"/>
    </xf>
    <xf numFmtId="2" fontId="9" fillId="0" borderId="5" xfId="11" applyFont="1" applyBorder="1" applyAlignment="1">
      <alignment horizontal="left" vertical="center"/>
    </xf>
    <xf numFmtId="2" fontId="9" fillId="0" borderId="5" xfId="11" applyFont="1" applyBorder="1" applyAlignment="1">
      <alignment vertical="center"/>
    </xf>
    <xf numFmtId="0" fontId="9" fillId="0" borderId="24" xfId="2" applyFont="1" applyBorder="1" applyAlignment="1">
      <alignment horizontal="center" vertical="center" wrapText="1"/>
    </xf>
    <xf numFmtId="2" fontId="48" fillId="0" borderId="26" xfId="2" applyNumberFormat="1" applyFont="1" applyBorder="1" applyAlignment="1" applyProtection="1">
      <alignment horizontal="right"/>
    </xf>
    <xf numFmtId="0" fontId="145" fillId="5" borderId="15" xfId="2" applyFont="1" applyFill="1" applyBorder="1" applyAlignment="1">
      <alignment horizontal="center" vertical="center" wrapText="1"/>
    </xf>
    <xf numFmtId="0" fontId="145" fillId="6" borderId="15" xfId="12" applyFont="1" applyFill="1" applyBorder="1" applyAlignment="1">
      <alignment horizontal="center" vertical="center" wrapText="1"/>
    </xf>
    <xf numFmtId="0" fontId="145" fillId="7" borderId="15" xfId="0" applyFont="1" applyFill="1" applyBorder="1" applyAlignment="1">
      <alignment horizontal="center" vertical="center"/>
    </xf>
    <xf numFmtId="0" fontId="9" fillId="0" borderId="0" xfId="2" applyFont="1" applyBorder="1" applyAlignment="1">
      <alignment horizontal="right" vertical="center"/>
    </xf>
    <xf numFmtId="0" fontId="11" fillId="8" borderId="15" xfId="0" applyFont="1" applyFill="1" applyBorder="1" applyAlignment="1">
      <alignment horizontal="center" vertical="center"/>
    </xf>
    <xf numFmtId="0" fontId="11" fillId="9" borderId="15" xfId="0" applyFont="1" applyFill="1" applyBorder="1" applyAlignment="1">
      <alignment horizontal="center" vertical="center"/>
    </xf>
    <xf numFmtId="0" fontId="11" fillId="10" borderId="15" xfId="0" applyFont="1" applyFill="1" applyBorder="1" applyAlignment="1">
      <alignment horizontal="center" vertical="center"/>
    </xf>
    <xf numFmtId="44" fontId="9" fillId="0" borderId="25" xfId="2" applyNumberFormat="1" applyFont="1" applyBorder="1" applyAlignment="1" applyProtection="1">
      <alignment vertical="center"/>
    </xf>
    <xf numFmtId="2" fontId="11" fillId="0" borderId="10" xfId="2" applyNumberFormat="1" applyFont="1" applyBorder="1" applyAlignment="1" applyProtection="1">
      <alignment horizontal="left" vertical="center"/>
    </xf>
    <xf numFmtId="44" fontId="146" fillId="0" borderId="0" xfId="19" applyFont="1" applyBorder="1" applyAlignment="1" applyProtection="1">
      <alignment vertical="center"/>
    </xf>
    <xf numFmtId="44" fontId="9" fillId="0" borderId="6" xfId="19" applyFont="1" applyBorder="1" applyAlignment="1"/>
    <xf numFmtId="2" fontId="9" fillId="0" borderId="6" xfId="2" applyNumberFormat="1" applyFont="1" applyBorder="1" applyAlignment="1" applyProtection="1">
      <alignment horizontal="left" vertical="center"/>
    </xf>
    <xf numFmtId="2" fontId="13" fillId="0" borderId="0" xfId="2" applyNumberFormat="1" applyFont="1" applyBorder="1" applyAlignment="1" applyProtection="1">
      <alignment horizontal="right" vertical="center"/>
    </xf>
    <xf numFmtId="44" fontId="13" fillId="0" borderId="0" xfId="19" applyFont="1" applyBorder="1" applyAlignment="1" applyProtection="1">
      <alignment vertical="center"/>
    </xf>
    <xf numFmtId="0" fontId="13" fillId="0" borderId="0" xfId="0" applyFont="1" applyBorder="1" applyAlignment="1">
      <alignment vertical="center"/>
    </xf>
    <xf numFmtId="10" fontId="9" fillId="0" borderId="15" xfId="29" applyNumberFormat="1" applyFont="1" applyBorder="1" applyAlignment="1">
      <alignment horizontal="center" vertical="center"/>
    </xf>
    <xf numFmtId="0" fontId="147" fillId="5" borderId="15" xfId="2" applyFont="1" applyFill="1" applyBorder="1" applyAlignment="1">
      <alignment horizontal="center" vertical="center" wrapText="1"/>
    </xf>
    <xf numFmtId="0" fontId="9" fillId="0" borderId="27" xfId="0" applyFont="1" applyFill="1" applyBorder="1" applyAlignment="1">
      <alignment horizontal="center" vertical="center"/>
    </xf>
    <xf numFmtId="0" fontId="147" fillId="7" borderId="15" xfId="0" applyFont="1" applyFill="1" applyBorder="1" applyAlignment="1">
      <alignment horizontal="center" vertical="center"/>
    </xf>
    <xf numFmtId="0" fontId="9" fillId="8" borderId="15" xfId="0" applyFont="1" applyFill="1" applyBorder="1" applyAlignment="1">
      <alignment horizontal="center" vertical="center"/>
    </xf>
    <xf numFmtId="0" fontId="9" fillId="10" borderId="15" xfId="0" applyFont="1" applyFill="1" applyBorder="1" applyAlignment="1">
      <alignment horizontal="center" vertical="center"/>
    </xf>
    <xf numFmtId="0" fontId="9" fillId="9" borderId="15" xfId="0" applyFont="1" applyFill="1" applyBorder="1" applyAlignment="1">
      <alignment horizontal="center" vertical="center"/>
    </xf>
    <xf numFmtId="0" fontId="9" fillId="0" borderId="3" xfId="0" applyFont="1" applyBorder="1" applyAlignment="1">
      <alignment horizontal="left" vertical="center"/>
    </xf>
    <xf numFmtId="44" fontId="10" fillId="0" borderId="4" xfId="19" applyFont="1" applyBorder="1" applyAlignment="1" applyProtection="1">
      <alignment vertical="center"/>
    </xf>
    <xf numFmtId="0" fontId="10" fillId="0" borderId="4" xfId="0" applyFont="1" applyBorder="1" applyAlignment="1">
      <alignment vertical="center"/>
    </xf>
    <xf numFmtId="2" fontId="10" fillId="0" borderId="6" xfId="2" applyNumberFormat="1" applyFont="1" applyBorder="1" applyAlignment="1" applyProtection="1">
      <alignment horizontal="right" vertical="center"/>
    </xf>
    <xf numFmtId="0" fontId="9" fillId="0" borderId="24" xfId="2" applyFont="1" applyBorder="1" applyAlignment="1" applyProtection="1">
      <alignment horizontal="right" vertical="center"/>
    </xf>
    <xf numFmtId="2" fontId="9" fillId="0" borderId="26" xfId="2" applyNumberFormat="1" applyFont="1" applyBorder="1" applyAlignment="1" applyProtection="1">
      <alignment vertical="center"/>
    </xf>
    <xf numFmtId="44" fontId="13" fillId="0" borderId="6" xfId="2" applyNumberFormat="1" applyFont="1" applyBorder="1" applyAlignment="1" applyProtection="1">
      <alignment vertical="center"/>
    </xf>
    <xf numFmtId="0" fontId="9" fillId="0" borderId="15" xfId="0" applyFont="1" applyBorder="1" applyAlignment="1">
      <alignment vertical="center"/>
    </xf>
    <xf numFmtId="14" fontId="12" fillId="0" borderId="0" xfId="0" applyNumberFormat="1" applyFont="1" applyBorder="1" applyAlignment="1">
      <alignment horizontal="left" vertical="center"/>
    </xf>
    <xf numFmtId="171" fontId="9" fillId="0" borderId="10" xfId="4" applyNumberFormat="1" applyFont="1" applyBorder="1" applyAlignment="1">
      <alignment horizontal="right" vertical="center" wrapText="1"/>
    </xf>
    <xf numFmtId="0" fontId="9" fillId="0" borderId="7" xfId="0" applyFont="1" applyBorder="1" applyAlignment="1">
      <alignment horizontal="right" vertical="center"/>
    </xf>
    <xf numFmtId="2" fontId="9" fillId="0" borderId="7" xfId="0" applyNumberFormat="1" applyFont="1" applyBorder="1" applyAlignment="1">
      <alignment vertical="center"/>
    </xf>
    <xf numFmtId="0" fontId="9" fillId="0" borderId="7" xfId="0" applyFont="1" applyBorder="1" applyAlignment="1">
      <alignment vertical="center"/>
    </xf>
    <xf numFmtId="2" fontId="17" fillId="0" borderId="6" xfId="2" applyNumberFormat="1" applyFont="1" applyBorder="1" applyAlignment="1" applyProtection="1">
      <alignment horizontal="right" vertical="center"/>
    </xf>
    <xf numFmtId="0" fontId="12" fillId="0" borderId="15" xfId="0" applyFont="1" applyBorder="1" applyAlignment="1">
      <alignment vertical="center"/>
    </xf>
    <xf numFmtId="0" fontId="17" fillId="0" borderId="6" xfId="0" applyFont="1" applyBorder="1" applyAlignment="1">
      <alignment horizontal="right" vertical="center"/>
    </xf>
    <xf numFmtId="2" fontId="17" fillId="0" borderId="6" xfId="0" applyNumberFormat="1" applyFont="1" applyBorder="1" applyAlignment="1">
      <alignment vertical="center"/>
    </xf>
    <xf numFmtId="0" fontId="17" fillId="0" borderId="6" xfId="0" applyFont="1" applyBorder="1" applyAlignment="1">
      <alignment vertical="center"/>
    </xf>
    <xf numFmtId="0" fontId="11" fillId="0" borderId="6" xfId="2" applyFont="1" applyBorder="1" applyAlignment="1">
      <alignment horizontal="center" vertical="center" wrapText="1"/>
    </xf>
    <xf numFmtId="0" fontId="9" fillId="0" borderId="24" xfId="0" applyFont="1" applyFill="1" applyBorder="1" applyAlignment="1">
      <alignment vertical="center"/>
    </xf>
    <xf numFmtId="2" fontId="9" fillId="0" borderId="10" xfId="11" applyFont="1" applyBorder="1" applyAlignment="1">
      <alignment vertical="center"/>
    </xf>
    <xf numFmtId="0" fontId="145" fillId="0" borderId="0" xfId="12" applyFont="1" applyFill="1" applyBorder="1" applyAlignment="1">
      <alignment horizontal="center" vertical="center" wrapText="1"/>
    </xf>
    <xf numFmtId="14" fontId="9" fillId="0" borderId="0" xfId="2" applyNumberFormat="1" applyFont="1" applyFill="1" applyBorder="1" applyAlignment="1">
      <alignment horizontal="center" vertical="center"/>
    </xf>
    <xf numFmtId="0" fontId="9" fillId="0" borderId="0" xfId="2" applyFont="1" applyFill="1" applyBorder="1" applyAlignment="1">
      <alignment vertical="center" wrapText="1"/>
    </xf>
    <xf numFmtId="171" fontId="9" fillId="0" borderId="0" xfId="4" applyNumberFormat="1" applyFont="1" applyFill="1" applyBorder="1" applyAlignment="1">
      <alignment vertical="center" wrapText="1"/>
    </xf>
    <xf numFmtId="171" fontId="9" fillId="0" borderId="0" xfId="2" applyNumberFormat="1" applyFont="1" applyFill="1" applyBorder="1" applyAlignment="1">
      <alignment horizontal="right" vertical="center" wrapText="1"/>
    </xf>
    <xf numFmtId="0" fontId="145" fillId="0" borderId="6" xfId="12" applyFont="1" applyFill="1" applyBorder="1" applyAlignment="1">
      <alignment horizontal="center" vertical="center" wrapText="1"/>
    </xf>
    <xf numFmtId="14" fontId="9" fillId="0" borderId="6" xfId="2" applyNumberFormat="1" applyFont="1" applyFill="1" applyBorder="1" applyAlignment="1">
      <alignment horizontal="center" vertical="center"/>
    </xf>
    <xf numFmtId="9" fontId="10" fillId="11" borderId="15" xfId="29" applyNumberFormat="1" applyFont="1" applyFill="1" applyBorder="1" applyAlignment="1">
      <alignment horizontal="center" vertical="center"/>
    </xf>
    <xf numFmtId="0" fontId="13" fillId="0" borderId="0" xfId="0" applyNumberFormat="1" applyFont="1" applyFill="1" applyBorder="1" applyAlignment="1">
      <alignment horizontal="left" vertical="center"/>
    </xf>
    <xf numFmtId="0" fontId="22" fillId="0" borderId="25" xfId="0" applyFont="1" applyFill="1" applyBorder="1" applyAlignment="1">
      <alignment horizontal="right" vertical="center"/>
    </xf>
    <xf numFmtId="164" fontId="10" fillId="0" borderId="24" xfId="0" applyNumberFormat="1" applyFont="1" applyFill="1" applyBorder="1" applyAlignment="1">
      <alignment vertical="center"/>
    </xf>
    <xf numFmtId="164" fontId="10" fillId="0" borderId="25" xfId="4" applyFont="1" applyBorder="1" applyAlignment="1" applyProtection="1">
      <alignment horizontal="right" vertical="center" wrapText="1"/>
    </xf>
    <xf numFmtId="173" fontId="10" fillId="0" borderId="25" xfId="29" applyNumberFormat="1" applyFont="1" applyBorder="1" applyAlignment="1">
      <alignment horizontal="left" vertical="center"/>
    </xf>
    <xf numFmtId="172" fontId="10" fillId="0" borderId="26" xfId="0" applyNumberFormat="1" applyFont="1" applyBorder="1" applyAlignment="1">
      <alignment horizontal="center" vertical="center"/>
    </xf>
    <xf numFmtId="0" fontId="13" fillId="0" borderId="4" xfId="0" applyFont="1" applyFill="1" applyBorder="1" applyAlignment="1">
      <alignment horizontal="center" vertical="center"/>
    </xf>
    <xf numFmtId="49" fontId="10" fillId="0" borderId="4" xfId="0" applyNumberFormat="1" applyFont="1" applyFill="1" applyBorder="1" applyAlignment="1" applyProtection="1">
      <alignment vertical="center"/>
    </xf>
    <xf numFmtId="0" fontId="49" fillId="0" borderId="4" xfId="0" applyNumberFormat="1" applyFont="1" applyFill="1" applyBorder="1" applyAlignment="1">
      <alignment horizontal="left" vertical="center"/>
    </xf>
    <xf numFmtId="0" fontId="32" fillId="0" borderId="0" xfId="0" applyFont="1" applyFill="1" applyBorder="1" applyAlignment="1">
      <alignment horizontal="left" vertical="center"/>
    </xf>
    <xf numFmtId="0" fontId="148" fillId="0" borderId="12" xfId="0" applyFont="1" applyFill="1" applyBorder="1" applyAlignment="1">
      <alignment horizontal="center" vertical="center"/>
    </xf>
    <xf numFmtId="0" fontId="142" fillId="0" borderId="3" xfId="0" applyFont="1" applyFill="1" applyBorder="1" applyAlignment="1">
      <alignment vertical="center"/>
    </xf>
    <xf numFmtId="0" fontId="142" fillId="0" borderId="4" xfId="0" applyFont="1" applyFill="1" applyBorder="1" applyAlignment="1">
      <alignment vertical="center"/>
    </xf>
    <xf numFmtId="164" fontId="149" fillId="0" borderId="4" xfId="0" applyNumberFormat="1" applyFont="1" applyFill="1" applyBorder="1" applyAlignment="1">
      <alignment vertical="center"/>
    </xf>
    <xf numFmtId="0" fontId="150" fillId="0" borderId="4" xfId="0" applyNumberFormat="1" applyFont="1" applyFill="1" applyBorder="1" applyAlignment="1">
      <alignment horizontal="center" vertical="center"/>
    </xf>
    <xf numFmtId="2" fontId="140" fillId="11" borderId="25" xfId="0" applyNumberFormat="1" applyFont="1" applyFill="1" applyBorder="1" applyAlignment="1">
      <alignment horizontal="center" vertical="center" wrapText="1"/>
    </xf>
    <xf numFmtId="0" fontId="151" fillId="0" borderId="0" xfId="0" applyFont="1" applyFill="1" applyBorder="1" applyAlignment="1">
      <alignment horizontal="center" vertical="center"/>
    </xf>
    <xf numFmtId="0" fontId="152" fillId="0" borderId="0" xfId="0" applyFont="1" applyFill="1" applyBorder="1" applyAlignment="1">
      <alignment vertical="center"/>
    </xf>
    <xf numFmtId="44" fontId="152" fillId="0" borderId="0" xfId="19" applyFont="1" applyAlignment="1">
      <alignment vertical="center"/>
    </xf>
    <xf numFmtId="0" fontId="152" fillId="0" borderId="0" xfId="0" applyFont="1" applyAlignment="1">
      <alignment horizontal="left" vertical="center"/>
    </xf>
    <xf numFmtId="0" fontId="152" fillId="0" borderId="0" xfId="0" applyNumberFormat="1" applyFont="1" applyFill="1" applyBorder="1" applyAlignment="1">
      <alignment horizontal="center" vertical="center"/>
    </xf>
    <xf numFmtId="2" fontId="9" fillId="0" borderId="5" xfId="0" applyNumberFormat="1" applyFont="1" applyBorder="1" applyAlignment="1">
      <alignment horizontal="left" vertical="center"/>
    </xf>
    <xf numFmtId="2" fontId="9" fillId="0" borderId="10" xfId="0" applyNumberFormat="1" applyFont="1" applyBorder="1" applyAlignment="1">
      <alignment horizontal="left" vertical="center"/>
    </xf>
    <xf numFmtId="0" fontId="50" fillId="10" borderId="15" xfId="0" applyFont="1" applyFill="1" applyBorder="1" applyAlignment="1">
      <alignment horizontal="center" vertical="center"/>
    </xf>
    <xf numFmtId="0" fontId="9" fillId="0" borderId="15" xfId="0" applyFont="1" applyFill="1" applyBorder="1" applyAlignment="1">
      <alignment horizontal="right" vertical="center"/>
    </xf>
    <xf numFmtId="0" fontId="13" fillId="4" borderId="24" xfId="0" applyFont="1" applyFill="1" applyBorder="1" applyAlignment="1">
      <alignment horizontal="center" vertical="center"/>
    </xf>
    <xf numFmtId="0" fontId="13" fillId="6" borderId="15" xfId="0" applyFont="1" applyFill="1" applyBorder="1" applyAlignment="1" applyProtection="1">
      <alignment horizontal="center" vertical="center"/>
    </xf>
    <xf numFmtId="17" fontId="12" fillId="3" borderId="15" xfId="0" applyNumberFormat="1" applyFont="1" applyFill="1" applyBorder="1" applyAlignment="1">
      <alignment horizontal="center" vertical="center"/>
    </xf>
    <xf numFmtId="0" fontId="11" fillId="3" borderId="15" xfId="2" applyFont="1" applyFill="1" applyBorder="1" applyAlignment="1">
      <alignment horizontal="center" vertical="center" wrapText="1"/>
    </xf>
    <xf numFmtId="0" fontId="50" fillId="3" borderId="15" xfId="0" applyFont="1" applyFill="1" applyBorder="1" applyAlignment="1">
      <alignment horizontal="center" vertical="center"/>
    </xf>
    <xf numFmtId="0" fontId="153" fillId="0" borderId="0" xfId="0" applyFont="1" applyAlignment="1">
      <alignment vertical="center"/>
    </xf>
    <xf numFmtId="0" fontId="154" fillId="0" borderId="24" xfId="0" applyFont="1" applyFill="1" applyBorder="1" applyAlignment="1">
      <alignment horizontal="center" vertical="center"/>
    </xf>
    <xf numFmtId="164" fontId="153" fillId="0" borderId="25" xfId="0" applyNumberFormat="1" applyFont="1" applyFill="1" applyBorder="1" applyAlignment="1">
      <alignment vertical="center"/>
    </xf>
    <xf numFmtId="0" fontId="153" fillId="0" borderId="25" xfId="0" applyNumberFormat="1" applyFont="1" applyFill="1" applyBorder="1" applyAlignment="1">
      <alignment horizontal="center" vertical="center"/>
    </xf>
    <xf numFmtId="0" fontId="153" fillId="0" borderId="25" xfId="0" applyFont="1" applyFill="1" applyBorder="1" applyAlignment="1">
      <alignment vertical="center"/>
    </xf>
    <xf numFmtId="0" fontId="6" fillId="0" borderId="12" xfId="0" applyFont="1" applyBorder="1" applyAlignment="1">
      <alignment horizontal="left" vertical="center"/>
    </xf>
    <xf numFmtId="0" fontId="5" fillId="0" borderId="10" xfId="0" applyFont="1" applyBorder="1" applyAlignment="1">
      <alignment vertical="center"/>
    </xf>
    <xf numFmtId="49" fontId="37" fillId="0" borderId="26" xfId="0" applyNumberFormat="1" applyFont="1" applyBorder="1" applyAlignment="1">
      <alignment horizontal="left" vertical="center"/>
    </xf>
    <xf numFmtId="0" fontId="37" fillId="0" borderId="24" xfId="0" applyFont="1" applyBorder="1" applyAlignment="1">
      <alignment horizontal="right" vertical="center"/>
    </xf>
    <xf numFmtId="15" fontId="10" fillId="3" borderId="26" xfId="0" applyNumberFormat="1" applyFont="1" applyFill="1" applyBorder="1" applyAlignment="1">
      <alignment horizontal="center" vertical="center" wrapText="1"/>
    </xf>
    <xf numFmtId="0" fontId="30" fillId="0" borderId="6" xfId="0" applyFont="1" applyBorder="1" applyAlignment="1">
      <alignment horizontal="center" vertical="center"/>
    </xf>
    <xf numFmtId="0" fontId="12" fillId="0" borderId="10" xfId="0" applyFont="1" applyFill="1" applyBorder="1" applyAlignment="1">
      <alignment vertical="center"/>
    </xf>
    <xf numFmtId="0" fontId="10" fillId="0" borderId="6" xfId="0" applyNumberFormat="1" applyFont="1" applyFill="1" applyBorder="1" applyAlignment="1">
      <alignment horizontal="center" vertical="center"/>
    </xf>
    <xf numFmtId="0" fontId="52" fillId="0" borderId="15" xfId="0" applyFont="1" applyBorder="1" applyAlignment="1">
      <alignment horizontal="center" vertical="center"/>
    </xf>
    <xf numFmtId="9" fontId="53" fillId="0" borderId="15" xfId="0" applyNumberFormat="1" applyFont="1" applyBorder="1" applyAlignment="1">
      <alignment horizontal="center" vertical="center"/>
    </xf>
    <xf numFmtId="0" fontId="134" fillId="0" borderId="6" xfId="0" applyFont="1" applyBorder="1" applyAlignment="1">
      <alignment horizontal="left" vertical="center"/>
    </xf>
    <xf numFmtId="44" fontId="18" fillId="0" borderId="0" xfId="19" applyFont="1" applyBorder="1" applyAlignment="1">
      <alignment vertical="center"/>
    </xf>
    <xf numFmtId="0" fontId="22" fillId="0" borderId="0" xfId="0" applyFont="1" applyFill="1" applyBorder="1" applyAlignment="1">
      <alignment horizontal="right" vertical="center"/>
    </xf>
    <xf numFmtId="0" fontId="12" fillId="0" borderId="5" xfId="0" applyFont="1" applyFill="1" applyBorder="1" applyAlignment="1" applyProtection="1">
      <alignment vertical="center"/>
    </xf>
    <xf numFmtId="0" fontId="13" fillId="0" borderId="6" xfId="0" applyFont="1" applyFill="1" applyBorder="1" applyAlignment="1">
      <alignment horizontal="center" vertical="center"/>
    </xf>
    <xf numFmtId="0" fontId="12" fillId="0" borderId="10" xfId="0" applyFont="1" applyFill="1" applyBorder="1" applyAlignment="1" applyProtection="1">
      <alignment vertical="center"/>
    </xf>
    <xf numFmtId="0" fontId="17" fillId="0" borderId="6" xfId="0" applyNumberFormat="1" applyFont="1" applyFill="1" applyBorder="1" applyAlignment="1">
      <alignment horizontal="center" vertical="center" wrapText="1"/>
    </xf>
    <xf numFmtId="49" fontId="30" fillId="0" borderId="0" xfId="0" applyNumberFormat="1" applyFont="1" applyFill="1" applyBorder="1" applyAlignment="1">
      <alignment horizontal="left" vertical="center"/>
    </xf>
    <xf numFmtId="9" fontId="155" fillId="0" borderId="0" xfId="29" applyFont="1" applyFill="1" applyBorder="1" applyAlignment="1">
      <alignment horizontal="center" vertical="center"/>
    </xf>
    <xf numFmtId="9" fontId="155" fillId="0" borderId="6" xfId="29" applyFont="1" applyFill="1" applyBorder="1" applyAlignment="1">
      <alignment horizontal="center" vertical="center"/>
    </xf>
    <xf numFmtId="0" fontId="13" fillId="0" borderId="10" xfId="0" applyFont="1" applyFill="1" applyBorder="1" applyAlignment="1" applyProtection="1">
      <alignment horizontal="left" vertical="center"/>
    </xf>
    <xf numFmtId="0" fontId="13" fillId="3" borderId="10" xfId="0" applyFont="1" applyFill="1" applyBorder="1" applyAlignment="1">
      <alignment horizontal="center" vertical="center"/>
    </xf>
    <xf numFmtId="44" fontId="18" fillId="0" borderId="6" xfId="19" applyFont="1" applyFill="1" applyBorder="1" applyAlignment="1">
      <alignment vertical="center"/>
    </xf>
    <xf numFmtId="0" fontId="54" fillId="0" borderId="0" xfId="0" applyFont="1" applyFill="1" applyBorder="1" applyAlignment="1">
      <alignment horizontal="right" vertical="center"/>
    </xf>
    <xf numFmtId="0" fontId="54" fillId="0" borderId="0" xfId="0" applyFont="1" applyFill="1" applyBorder="1" applyAlignment="1">
      <alignment horizontal="left" vertical="center"/>
    </xf>
    <xf numFmtId="165" fontId="43" fillId="0" borderId="3" xfId="0" applyNumberFormat="1" applyFont="1" applyBorder="1" applyAlignment="1">
      <alignment horizontal="center" vertical="center"/>
    </xf>
    <xf numFmtId="0" fontId="156" fillId="0" borderId="0" xfId="0" applyFont="1" applyBorder="1" applyAlignment="1">
      <alignment horizontal="center" vertical="center"/>
    </xf>
    <xf numFmtId="165" fontId="43" fillId="0" borderId="10" xfId="0" applyNumberFormat="1" applyFont="1" applyFill="1" applyBorder="1" applyAlignment="1">
      <alignment horizontal="center" vertical="center"/>
    </xf>
    <xf numFmtId="0" fontId="0" fillId="0" borderId="0" xfId="0" applyBorder="1"/>
    <xf numFmtId="165" fontId="43" fillId="0" borderId="0" xfId="0" applyNumberFormat="1" applyFont="1" applyBorder="1" applyAlignment="1">
      <alignment horizontal="center" vertical="center"/>
    </xf>
    <xf numFmtId="0" fontId="156" fillId="0" borderId="0" xfId="0" applyFont="1" applyBorder="1"/>
    <xf numFmtId="165" fontId="6" fillId="0" borderId="0" xfId="0" applyNumberFormat="1" applyFont="1" applyFill="1" applyBorder="1" applyAlignment="1">
      <alignment horizontal="center" vertical="center"/>
    </xf>
    <xf numFmtId="0" fontId="156" fillId="0" borderId="8" xfId="0" applyFont="1" applyBorder="1" applyAlignment="1">
      <alignment horizontal="center" vertical="center"/>
    </xf>
    <xf numFmtId="0" fontId="156" fillId="0" borderId="0" xfId="0" applyFont="1" applyBorder="1" applyAlignment="1">
      <alignment vertical="center"/>
    </xf>
    <xf numFmtId="9" fontId="156" fillId="0" borderId="11" xfId="0" applyNumberFormat="1" applyFont="1" applyBorder="1" applyAlignment="1">
      <alignment horizontal="right" vertical="center"/>
    </xf>
    <xf numFmtId="165" fontId="51" fillId="0" borderId="0" xfId="0" applyNumberFormat="1" applyFont="1" applyAlignment="1">
      <alignment horizontal="left" vertical="center"/>
    </xf>
    <xf numFmtId="0" fontId="139" fillId="0" borderId="0" xfId="0" applyFont="1" applyBorder="1" applyAlignment="1">
      <alignment vertical="center"/>
    </xf>
    <xf numFmtId="0" fontId="17" fillId="3" borderId="3" xfId="0" applyFont="1" applyFill="1" applyBorder="1" applyAlignment="1">
      <alignment horizontal="center" vertical="center"/>
    </xf>
    <xf numFmtId="0" fontId="12" fillId="0" borderId="3" xfId="0" applyFont="1" applyFill="1" applyBorder="1" applyAlignment="1">
      <alignment vertical="center"/>
    </xf>
    <xf numFmtId="164" fontId="12" fillId="0" borderId="4" xfId="0" applyNumberFormat="1" applyFont="1" applyFill="1" applyBorder="1" applyAlignment="1">
      <alignment vertical="center"/>
    </xf>
    <xf numFmtId="9" fontId="155" fillId="0" borderId="4" xfId="29" applyFont="1" applyFill="1" applyBorder="1" applyAlignment="1">
      <alignment horizontal="center" vertical="center"/>
    </xf>
    <xf numFmtId="17" fontId="32" fillId="0" borderId="8" xfId="0" applyNumberFormat="1" applyFont="1" applyFill="1" applyBorder="1" applyAlignment="1">
      <alignment horizontal="center" vertical="center"/>
    </xf>
    <xf numFmtId="2" fontId="10" fillId="0" borderId="11" xfId="0" applyNumberFormat="1" applyFont="1" applyFill="1" applyBorder="1" applyAlignment="1">
      <alignment horizontal="center" vertical="center" wrapText="1"/>
    </xf>
    <xf numFmtId="0" fontId="144" fillId="0" borderId="0" xfId="0" applyFont="1" applyBorder="1" applyAlignment="1">
      <alignment vertical="center"/>
    </xf>
    <xf numFmtId="44" fontId="144" fillId="0" borderId="6" xfId="2" applyNumberFormat="1" applyFont="1" applyFill="1" applyBorder="1" applyAlignment="1" applyProtection="1">
      <alignment horizontal="center" vertical="center"/>
    </xf>
    <xf numFmtId="44" fontId="134" fillId="0" borderId="0" xfId="19" applyFont="1" applyBorder="1" applyAlignment="1" applyProtection="1">
      <alignment vertical="center"/>
    </xf>
    <xf numFmtId="44" fontId="134" fillId="0" borderId="0" xfId="19" applyFont="1" applyBorder="1" applyAlignment="1">
      <alignment vertical="center"/>
    </xf>
    <xf numFmtId="44" fontId="134" fillId="0" borderId="6" xfId="19" applyFont="1" applyBorder="1" applyAlignment="1" applyProtection="1">
      <alignment vertical="center"/>
    </xf>
    <xf numFmtId="0" fontId="134" fillId="0" borderId="6" xfId="2" applyFont="1" applyFill="1" applyBorder="1" applyAlignment="1" applyProtection="1">
      <alignment horizontal="center" vertical="center"/>
    </xf>
    <xf numFmtId="44" fontId="134" fillId="0" borderId="4" xfId="2" applyNumberFormat="1" applyFont="1" applyFill="1" applyBorder="1" applyAlignment="1" applyProtection="1">
      <alignment horizontal="center" vertical="center"/>
    </xf>
    <xf numFmtId="44" fontId="134" fillId="0" borderId="0" xfId="2" applyNumberFormat="1" applyFont="1" applyFill="1" applyBorder="1" applyAlignment="1" applyProtection="1">
      <alignment horizontal="center" vertical="center"/>
    </xf>
    <xf numFmtId="0" fontId="58" fillId="0" borderId="6" xfId="0" applyFont="1" applyBorder="1" applyAlignment="1">
      <alignment vertical="center"/>
    </xf>
    <xf numFmtId="0" fontId="58" fillId="0" borderId="0" xfId="0" applyFont="1" applyBorder="1" applyAlignment="1">
      <alignment vertical="center"/>
    </xf>
    <xf numFmtId="0" fontId="58" fillId="0" borderId="0" xfId="2" applyFont="1" applyBorder="1" applyAlignment="1" applyProtection="1">
      <alignment vertical="center"/>
    </xf>
    <xf numFmtId="0" fontId="58" fillId="0" borderId="0" xfId="0" applyFont="1" applyBorder="1" applyAlignment="1">
      <alignment horizontal="center" vertical="center"/>
    </xf>
    <xf numFmtId="0" fontId="58" fillId="0" borderId="0" xfId="0" applyFont="1" applyBorder="1" applyAlignment="1">
      <alignment horizontal="lef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6" xfId="0" applyFont="1" applyBorder="1" applyAlignment="1">
      <alignment horizontal="center" vertical="center"/>
    </xf>
    <xf numFmtId="0" fontId="50" fillId="0" borderId="0" xfId="0" applyFont="1" applyBorder="1" applyAlignment="1">
      <alignment vertical="center"/>
    </xf>
    <xf numFmtId="0" fontId="50" fillId="0" borderId="6" xfId="0" applyFont="1" applyBorder="1" applyAlignment="1">
      <alignment horizontal="center" vertical="center"/>
    </xf>
    <xf numFmtId="0" fontId="56" fillId="0" borderId="15" xfId="0" applyFont="1" applyFill="1" applyBorder="1" applyAlignment="1">
      <alignment horizontal="center" vertical="center"/>
    </xf>
    <xf numFmtId="0" fontId="50" fillId="0" borderId="6" xfId="0" applyFont="1" applyBorder="1" applyAlignment="1">
      <alignment vertical="center"/>
    </xf>
    <xf numFmtId="2" fontId="50" fillId="0" borderId="0" xfId="32" applyNumberFormat="1" applyFont="1" applyFill="1" applyBorder="1" applyAlignment="1">
      <alignment horizontal="center" vertical="center"/>
    </xf>
    <xf numFmtId="0" fontId="50" fillId="0" borderId="6" xfId="0" applyFont="1" applyFill="1" applyBorder="1" applyAlignment="1">
      <alignment horizontal="center" vertical="center"/>
    </xf>
    <xf numFmtId="0" fontId="157" fillId="0" borderId="0" xfId="0" applyFont="1" applyAlignment="1">
      <alignment vertical="center"/>
    </xf>
    <xf numFmtId="0" fontId="58" fillId="0" borderId="9" xfId="0" applyFont="1" applyBorder="1" applyAlignment="1">
      <alignment vertical="center"/>
    </xf>
    <xf numFmtId="0" fontId="58" fillId="0" borderId="11" xfId="0" applyFont="1" applyBorder="1" applyAlignment="1">
      <alignment vertical="center"/>
    </xf>
    <xf numFmtId="0" fontId="58" fillId="0" borderId="1" xfId="0" applyFont="1" applyBorder="1" applyAlignment="1">
      <alignment vertical="center"/>
    </xf>
    <xf numFmtId="0" fontId="58" fillId="0" borderId="27" xfId="0" applyFont="1" applyBorder="1" applyAlignment="1">
      <alignment vertical="center"/>
    </xf>
    <xf numFmtId="0" fontId="58" fillId="0" borderId="4" xfId="0" applyFont="1" applyBorder="1" applyAlignment="1">
      <alignment vertical="center"/>
    </xf>
    <xf numFmtId="0" fontId="50" fillId="0" borderId="0" xfId="0" applyFont="1" applyFill="1" applyBorder="1" applyAlignment="1">
      <alignment horizontal="center" vertical="center"/>
    </xf>
    <xf numFmtId="0" fontId="65" fillId="0" borderId="0" xfId="0" applyFont="1" applyBorder="1" applyAlignment="1">
      <alignment horizontal="center" vertical="center"/>
    </xf>
    <xf numFmtId="0" fontId="65" fillId="0" borderId="6" xfId="0" applyFont="1" applyBorder="1" applyAlignment="1">
      <alignment horizontal="center" vertical="center"/>
    </xf>
    <xf numFmtId="0" fontId="60" fillId="0" borderId="0" xfId="0" applyFont="1" applyFill="1" applyBorder="1" applyAlignment="1">
      <alignment horizontal="left" vertical="center"/>
    </xf>
    <xf numFmtId="0" fontId="58" fillId="0" borderId="6" xfId="0" applyFont="1" applyFill="1" applyBorder="1" applyAlignment="1">
      <alignment horizontal="center" vertical="center"/>
    </xf>
    <xf numFmtId="2" fontId="50" fillId="0" borderId="6" xfId="32" applyNumberFormat="1" applyFont="1" applyFill="1" applyBorder="1" applyAlignment="1">
      <alignment horizontal="center" vertical="center"/>
    </xf>
    <xf numFmtId="2" fontId="50" fillId="0" borderId="4" xfId="32" applyNumberFormat="1" applyFont="1" applyFill="1" applyBorder="1" applyAlignment="1">
      <alignment horizontal="center" vertical="center"/>
    </xf>
    <xf numFmtId="0" fontId="72" fillId="0" borderId="3" xfId="0" applyFont="1" applyFill="1" applyBorder="1" applyAlignment="1">
      <alignment vertical="center"/>
    </xf>
    <xf numFmtId="0" fontId="50" fillId="0" borderId="4" xfId="0" applyFont="1" applyBorder="1" applyAlignment="1">
      <alignment vertical="center"/>
    </xf>
    <xf numFmtId="0" fontId="50" fillId="0" borderId="3" xfId="0" applyFont="1" applyBorder="1" applyAlignment="1">
      <alignment vertical="center"/>
    </xf>
    <xf numFmtId="0" fontId="50" fillId="0" borderId="8" xfId="0" applyFont="1" applyBorder="1" applyAlignment="1">
      <alignment vertical="center"/>
    </xf>
    <xf numFmtId="0" fontId="65" fillId="0" borderId="0" xfId="0" applyFont="1" applyBorder="1" applyAlignment="1">
      <alignment vertical="center"/>
    </xf>
    <xf numFmtId="0" fontId="72" fillId="0" borderId="5" xfId="0" applyFont="1" applyFill="1" applyBorder="1" applyAlignment="1">
      <alignment vertical="center"/>
    </xf>
    <xf numFmtId="0" fontId="58" fillId="0" borderId="24" xfId="0" applyFont="1" applyBorder="1" applyAlignment="1">
      <alignment horizontal="right" vertical="center"/>
    </xf>
    <xf numFmtId="49" fontId="58" fillId="0" borderId="26" xfId="0" applyNumberFormat="1" applyFont="1" applyBorder="1" applyAlignment="1">
      <alignment horizontal="left" vertical="center"/>
    </xf>
    <xf numFmtId="0" fontId="50" fillId="0" borderId="5" xfId="0" applyFont="1" applyBorder="1" applyAlignment="1">
      <alignment vertical="center"/>
    </xf>
    <xf numFmtId="0" fontId="50" fillId="0" borderId="9" xfId="0" applyFont="1" applyBorder="1" applyAlignment="1">
      <alignment vertical="center"/>
    </xf>
    <xf numFmtId="0" fontId="72" fillId="0" borderId="10" xfId="0" applyFont="1" applyFill="1" applyBorder="1" applyAlignment="1">
      <alignment vertical="center"/>
    </xf>
    <xf numFmtId="0" fontId="65" fillId="0" borderId="6" xfId="0" applyFont="1" applyBorder="1" applyAlignment="1">
      <alignment horizontal="right" vertical="top"/>
    </xf>
    <xf numFmtId="0" fontId="65" fillId="0" borderId="6" xfId="0" applyFont="1" applyBorder="1" applyAlignment="1">
      <alignment horizontal="left" vertical="top"/>
    </xf>
    <xf numFmtId="0" fontId="50" fillId="0" borderId="10" xfId="0" applyFont="1" applyBorder="1" applyAlignment="1">
      <alignment vertical="center"/>
    </xf>
    <xf numFmtId="0" fontId="50" fillId="0" borderId="11" xfId="0" applyFont="1" applyBorder="1" applyAlignment="1">
      <alignment vertical="center"/>
    </xf>
    <xf numFmtId="0" fontId="64" fillId="3" borderId="24" xfId="0" applyFont="1" applyFill="1" applyBorder="1" applyAlignment="1">
      <alignment horizontal="center" vertical="center"/>
    </xf>
    <xf numFmtId="0" fontId="65" fillId="0" borderId="12" xfId="0" applyFont="1" applyBorder="1" applyAlignment="1">
      <alignment vertical="center"/>
    </xf>
    <xf numFmtId="0" fontId="50" fillId="0" borderId="24" xfId="0" applyFont="1" applyFill="1" applyBorder="1" applyAlignment="1">
      <alignment vertical="center"/>
    </xf>
    <xf numFmtId="0" fontId="50" fillId="0" borderId="25" xfId="0" applyFont="1" applyBorder="1" applyAlignment="1">
      <alignment vertical="center"/>
    </xf>
    <xf numFmtId="0" fontId="50" fillId="0" borderId="0" xfId="0" applyFont="1" applyFill="1" applyBorder="1" applyAlignment="1">
      <alignment vertical="center"/>
    </xf>
    <xf numFmtId="0" fontId="64" fillId="0" borderId="4" xfId="0" applyFont="1" applyBorder="1" applyAlignment="1">
      <alignment horizontal="left" vertical="center"/>
    </xf>
    <xf numFmtId="2" fontId="50" fillId="0" borderId="5" xfId="11" applyFont="1" applyBorder="1" applyAlignment="1">
      <alignment horizontal="left" vertical="center"/>
    </xf>
    <xf numFmtId="0" fontId="63" fillId="0" borderId="6" xfId="0" applyFont="1" applyBorder="1" applyAlignment="1">
      <alignment vertical="center"/>
    </xf>
    <xf numFmtId="0" fontId="63" fillId="0" borderId="11" xfId="0" applyFont="1" applyBorder="1" applyAlignment="1">
      <alignment vertical="center"/>
    </xf>
    <xf numFmtId="2" fontId="50" fillId="0" borderId="10" xfId="11" applyFont="1" applyBorder="1" applyAlignment="1">
      <alignment vertical="center"/>
    </xf>
    <xf numFmtId="0" fontId="73" fillId="0" borderId="6" xfId="13" applyFont="1" applyBorder="1" applyAlignment="1">
      <alignment horizontal="right" vertical="center"/>
    </xf>
    <xf numFmtId="0" fontId="73" fillId="0" borderId="0" xfId="13" applyFont="1" applyBorder="1" applyAlignment="1">
      <alignment vertical="center"/>
    </xf>
    <xf numFmtId="0" fontId="73" fillId="0" borderId="0" xfId="13" applyFont="1" applyBorder="1" applyAlignment="1">
      <alignment horizontal="right" vertical="center"/>
    </xf>
    <xf numFmtId="0" fontId="63" fillId="3" borderId="24" xfId="0" applyFont="1" applyFill="1" applyBorder="1" applyAlignment="1">
      <alignment vertical="center"/>
    </xf>
    <xf numFmtId="0" fontId="67" fillId="3" borderId="25" xfId="0" applyFont="1" applyFill="1" applyBorder="1" applyAlignment="1">
      <alignment vertical="center"/>
    </xf>
    <xf numFmtId="0" fontId="63" fillId="3" borderId="25" xfId="0" applyFont="1" applyFill="1" applyBorder="1" applyAlignment="1">
      <alignment vertical="center"/>
    </xf>
    <xf numFmtId="0" fontId="64" fillId="3" borderId="25" xfId="0" applyFont="1" applyFill="1" applyBorder="1" applyAlignment="1">
      <alignment horizontal="right" vertical="center"/>
    </xf>
    <xf numFmtId="15" fontId="65" fillId="3" borderId="26" xfId="0" applyNumberFormat="1" applyFont="1" applyFill="1" applyBorder="1" applyAlignment="1">
      <alignment horizontal="center" vertical="center" wrapText="1"/>
    </xf>
    <xf numFmtId="0" fontId="67" fillId="0" borderId="0" xfId="0" applyFont="1" applyAlignment="1">
      <alignment vertical="center"/>
    </xf>
    <xf numFmtId="0" fontId="63" fillId="0" borderId="0" xfId="0" applyFont="1" applyFill="1" applyBorder="1" applyAlignment="1">
      <alignment vertical="center"/>
    </xf>
    <xf numFmtId="0" fontId="74" fillId="0" borderId="0" xfId="0" applyFont="1" applyFill="1" applyBorder="1" applyAlignment="1">
      <alignment horizontal="left" vertical="center"/>
    </xf>
    <xf numFmtId="0" fontId="50" fillId="0" borderId="0" xfId="0" applyFont="1" applyFill="1" applyBorder="1" applyAlignment="1">
      <alignment vertical="center" wrapText="1"/>
    </xf>
    <xf numFmtId="0" fontId="67" fillId="0" borderId="15" xfId="0" applyFont="1" applyBorder="1" applyAlignment="1">
      <alignment horizontal="center" vertical="center"/>
    </xf>
    <xf numFmtId="9" fontId="75" fillId="0" borderId="15" xfId="0" applyNumberFormat="1" applyFont="1" applyBorder="1" applyAlignment="1">
      <alignment horizontal="center" vertical="center"/>
    </xf>
    <xf numFmtId="0" fontId="67" fillId="0" borderId="0" xfId="0" applyFont="1" applyBorder="1" applyAlignment="1">
      <alignment horizontal="right" vertical="center"/>
    </xf>
    <xf numFmtId="44" fontId="68" fillId="0" borderId="0" xfId="19" applyFont="1" applyBorder="1" applyAlignment="1">
      <alignment vertical="center"/>
    </xf>
    <xf numFmtId="0" fontId="68" fillId="0" borderId="0" xfId="0" applyFont="1" applyAlignment="1">
      <alignment vertical="center"/>
    </xf>
    <xf numFmtId="0" fontId="67" fillId="0" borderId="0" xfId="0" applyFont="1" applyBorder="1" applyAlignment="1">
      <alignment vertical="center"/>
    </xf>
    <xf numFmtId="0" fontId="157" fillId="0" borderId="0" xfId="0" applyFont="1" applyBorder="1"/>
    <xf numFmtId="0" fontId="158" fillId="0" borderId="0" xfId="0" applyFont="1" applyBorder="1"/>
    <xf numFmtId="0" fontId="67" fillId="0" borderId="0" xfId="0" applyFont="1" applyFill="1" applyBorder="1" applyAlignment="1">
      <alignment vertical="center"/>
    </xf>
    <xf numFmtId="0" fontId="76" fillId="0" borderId="0" xfId="0" applyFont="1" applyBorder="1" applyAlignment="1">
      <alignment vertical="center"/>
    </xf>
    <xf numFmtId="0" fontId="63" fillId="0" borderId="0" xfId="0" applyFont="1" applyFill="1" applyBorder="1" applyAlignment="1" applyProtection="1">
      <alignment horizontal="right" vertical="center"/>
    </xf>
    <xf numFmtId="0" fontId="77" fillId="0" borderId="0" xfId="13" applyFont="1" applyFill="1" applyBorder="1" applyAlignment="1">
      <alignment horizontal="right" vertical="center"/>
    </xf>
    <xf numFmtId="0" fontId="62" fillId="0" borderId="0" xfId="0" applyFont="1" applyBorder="1" applyAlignment="1">
      <alignment horizontal="right" vertical="center"/>
    </xf>
    <xf numFmtId="0" fontId="62" fillId="0" borderId="0" xfId="0" applyFont="1" applyFill="1" applyBorder="1" applyAlignment="1" applyProtection="1">
      <alignment horizontal="left" vertical="center"/>
    </xf>
    <xf numFmtId="0" fontId="76" fillId="0" borderId="0" xfId="0" applyFont="1" applyBorder="1" applyAlignment="1">
      <alignment horizontal="right" vertical="center"/>
    </xf>
    <xf numFmtId="0" fontId="78" fillId="0" borderId="0" xfId="0" applyFont="1" applyFill="1" applyBorder="1" applyAlignment="1">
      <alignment vertical="center"/>
    </xf>
    <xf numFmtId="0" fontId="65" fillId="0" borderId="0" xfId="0" applyFont="1" applyAlignment="1">
      <alignment vertical="center"/>
    </xf>
    <xf numFmtId="0" fontId="159" fillId="0" borderId="0" xfId="0" applyFont="1" applyBorder="1" applyAlignment="1">
      <alignment vertical="center"/>
    </xf>
    <xf numFmtId="0" fontId="78" fillId="0" borderId="0" xfId="0" applyFont="1" applyBorder="1" applyAlignment="1">
      <alignment vertical="center"/>
    </xf>
    <xf numFmtId="0" fontId="78" fillId="0" borderId="3" xfId="0" applyFont="1" applyFill="1" applyBorder="1" applyAlignment="1">
      <alignment vertical="center"/>
    </xf>
    <xf numFmtId="0" fontId="64" fillId="0" borderId="4" xfId="0" applyFont="1" applyBorder="1" applyAlignment="1">
      <alignment vertical="center"/>
    </xf>
    <xf numFmtId="0" fontId="63" fillId="0" borderId="4" xfId="0" applyFont="1" applyBorder="1" applyAlignment="1">
      <alignment horizontal="left" vertical="center"/>
    </xf>
    <xf numFmtId="0" fontId="67" fillId="0" borderId="4" xfId="0" applyFont="1" applyBorder="1" applyAlignment="1">
      <alignment horizontal="left" vertical="center"/>
    </xf>
    <xf numFmtId="0" fontId="63" fillId="0" borderId="8" xfId="0" applyFont="1" applyFill="1" applyBorder="1" applyAlignment="1" applyProtection="1">
      <alignment horizontal="left" vertical="center"/>
    </xf>
    <xf numFmtId="0" fontId="78" fillId="0" borderId="10" xfId="0" applyFont="1" applyFill="1" applyBorder="1" applyAlignment="1">
      <alignment vertical="center"/>
    </xf>
    <xf numFmtId="0" fontId="64" fillId="0" borderId="6" xfId="0" applyFont="1" applyBorder="1" applyAlignment="1">
      <alignment vertical="center"/>
    </xf>
    <xf numFmtId="14" fontId="79" fillId="0" borderId="6" xfId="0" applyNumberFormat="1" applyFont="1" applyBorder="1" applyAlignment="1">
      <alignment horizontal="center" vertical="center"/>
    </xf>
    <xf numFmtId="0" fontId="79" fillId="0" borderId="6" xfId="0" applyFont="1" applyBorder="1" applyAlignment="1">
      <alignment horizontal="left" vertical="center"/>
    </xf>
    <xf numFmtId="0" fontId="80" fillId="0" borderId="6" xfId="0" applyFont="1" applyBorder="1" applyAlignment="1">
      <alignment vertical="center"/>
    </xf>
    <xf numFmtId="0" fontId="81" fillId="0" borderId="11" xfId="0" applyFont="1" applyFill="1" applyBorder="1" applyAlignment="1" applyProtection="1">
      <alignment vertical="center"/>
    </xf>
    <xf numFmtId="0" fontId="82" fillId="0" borderId="0" xfId="13" applyFont="1" applyAlignment="1">
      <alignment vertical="center"/>
    </xf>
    <xf numFmtId="0" fontId="50" fillId="0" borderId="0" xfId="0" applyFont="1" applyAlignment="1">
      <alignment vertical="center"/>
    </xf>
    <xf numFmtId="0" fontId="65" fillId="0" borderId="0" xfId="0" applyFont="1" applyFill="1" applyBorder="1" applyAlignment="1">
      <alignment vertical="center"/>
    </xf>
    <xf numFmtId="0" fontId="82" fillId="0" borderId="0" xfId="13" applyFont="1"/>
    <xf numFmtId="0" fontId="157" fillId="0" borderId="0" xfId="0" applyFont="1" applyFill="1" applyBorder="1" applyAlignment="1">
      <alignment vertical="center"/>
    </xf>
    <xf numFmtId="0" fontId="63" fillId="0" borderId="0" xfId="0" applyFont="1" applyFill="1" applyBorder="1" applyAlignment="1">
      <alignment horizontal="right" vertical="center"/>
    </xf>
    <xf numFmtId="0" fontId="62" fillId="0" borderId="0" xfId="0" applyFont="1" applyFill="1" applyBorder="1" applyAlignment="1">
      <alignment vertical="center"/>
    </xf>
    <xf numFmtId="0" fontId="83" fillId="0" borderId="0" xfId="13" applyFont="1" applyFill="1" applyBorder="1" applyAlignment="1">
      <alignment vertical="center"/>
    </xf>
    <xf numFmtId="0" fontId="50" fillId="0" borderId="5" xfId="0" applyFont="1" applyFill="1" applyBorder="1" applyAlignment="1">
      <alignment vertical="center"/>
    </xf>
    <xf numFmtId="9" fontId="160" fillId="0" borderId="0" xfId="29" applyFont="1" applyFill="1" applyBorder="1" applyAlignment="1">
      <alignment horizontal="center" vertical="center"/>
    </xf>
    <xf numFmtId="44" fontId="69" fillId="0" borderId="0" xfId="19" applyFont="1" applyBorder="1" applyAlignment="1">
      <alignment vertical="center"/>
    </xf>
    <xf numFmtId="0" fontId="50" fillId="0" borderId="10" xfId="0" applyFont="1" applyFill="1" applyBorder="1" applyAlignment="1">
      <alignment vertical="center"/>
    </xf>
    <xf numFmtId="44" fontId="69" fillId="0" borderId="6" xfId="19" applyFont="1" applyBorder="1" applyAlignment="1">
      <alignment vertical="center"/>
    </xf>
    <xf numFmtId="9" fontId="160" fillId="0" borderId="6" xfId="29" applyFont="1" applyFill="1" applyBorder="1" applyAlignment="1">
      <alignment horizontal="center" vertical="center"/>
    </xf>
    <xf numFmtId="9" fontId="50" fillId="0" borderId="0" xfId="29" applyFont="1" applyFill="1" applyBorder="1" applyAlignment="1">
      <alignment horizontal="center" vertical="center"/>
    </xf>
    <xf numFmtId="44" fontId="50" fillId="0" borderId="0" xfId="19" applyFont="1" applyBorder="1" applyAlignment="1">
      <alignment vertical="center"/>
    </xf>
    <xf numFmtId="44" fontId="50" fillId="0" borderId="6" xfId="19" applyFont="1" applyBorder="1" applyAlignment="1">
      <alignment vertical="center"/>
    </xf>
    <xf numFmtId="9" fontId="50" fillId="0" borderId="6" xfId="29" applyFont="1" applyFill="1" applyBorder="1" applyAlignment="1">
      <alignment horizontal="center" vertical="center"/>
    </xf>
    <xf numFmtId="44" fontId="66" fillId="0" borderId="0" xfId="19" applyFont="1" applyFill="1" applyBorder="1" applyAlignment="1">
      <alignment horizontal="center" vertical="center"/>
    </xf>
    <xf numFmtId="44" fontId="66" fillId="0" borderId="9" xfId="19" applyFont="1" applyFill="1" applyBorder="1" applyAlignment="1">
      <alignment horizontal="center" vertical="center"/>
    </xf>
    <xf numFmtId="44" fontId="66" fillId="0" borderId="6" xfId="19" applyFont="1" applyFill="1" applyBorder="1" applyAlignment="1">
      <alignment horizontal="center" vertical="center"/>
    </xf>
    <xf numFmtId="44" fontId="66" fillId="0" borderId="11" xfId="19" applyFont="1" applyFill="1" applyBorder="1" applyAlignment="1">
      <alignment horizontal="center" vertical="center"/>
    </xf>
    <xf numFmtId="0" fontId="161" fillId="0" borderId="3" xfId="0" applyFont="1" applyFill="1" applyBorder="1" applyAlignment="1">
      <alignment vertical="center"/>
    </xf>
    <xf numFmtId="164" fontId="161" fillId="0" borderId="4" xfId="0" applyNumberFormat="1" applyFont="1" applyFill="1" applyBorder="1" applyAlignment="1">
      <alignment vertical="center"/>
    </xf>
    <xf numFmtId="9" fontId="161" fillId="0" borderId="4" xfId="29" applyFont="1" applyFill="1" applyBorder="1" applyAlignment="1">
      <alignment horizontal="center" vertical="center"/>
    </xf>
    <xf numFmtId="44" fontId="162" fillId="0" borderId="4" xfId="19" applyFont="1" applyFill="1" applyBorder="1" applyAlignment="1">
      <alignment horizontal="center" vertical="center"/>
    </xf>
    <xf numFmtId="44" fontId="162" fillId="0" borderId="8" xfId="19" applyFont="1" applyFill="1" applyBorder="1" applyAlignment="1">
      <alignment horizontal="center" vertical="center"/>
    </xf>
    <xf numFmtId="0" fontId="161" fillId="0" borderId="5" xfId="0" applyFont="1" applyFill="1" applyBorder="1" applyAlignment="1">
      <alignment vertical="center"/>
    </xf>
    <xf numFmtId="44" fontId="161" fillId="0" borderId="0" xfId="19" applyFont="1" applyFill="1" applyBorder="1" applyAlignment="1">
      <alignment vertical="center"/>
    </xf>
    <xf numFmtId="9" fontId="161" fillId="0" borderId="0" xfId="29" applyFont="1" applyFill="1" applyBorder="1" applyAlignment="1">
      <alignment horizontal="center" vertical="center"/>
    </xf>
    <xf numFmtId="44" fontId="162" fillId="0" borderId="0" xfId="19" applyFont="1" applyFill="1" applyBorder="1" applyAlignment="1">
      <alignment horizontal="center" vertical="center"/>
    </xf>
    <xf numFmtId="44" fontId="162" fillId="0" borderId="9" xfId="19" applyFont="1" applyFill="1" applyBorder="1" applyAlignment="1">
      <alignment horizontal="center" vertical="center"/>
    </xf>
    <xf numFmtId="44" fontId="56" fillId="3" borderId="15" xfId="0" applyNumberFormat="1" applyFont="1" applyFill="1" applyBorder="1" applyAlignment="1">
      <alignment horizontal="center" vertical="center" wrapText="1"/>
    </xf>
    <xf numFmtId="0" fontId="56" fillId="0" borderId="10" xfId="0" applyFont="1" applyFill="1" applyBorder="1" applyAlignment="1" applyProtection="1">
      <alignment horizontal="left" vertical="center"/>
    </xf>
    <xf numFmtId="0" fontId="69" fillId="0" borderId="6" xfId="0" applyFont="1" applyBorder="1" applyAlignment="1">
      <alignment horizontal="center" vertical="center"/>
    </xf>
    <xf numFmtId="0" fontId="56" fillId="12" borderId="3" xfId="0" applyFont="1" applyFill="1" applyBorder="1" applyAlignment="1">
      <alignment horizontal="center" vertical="center"/>
    </xf>
    <xf numFmtId="0" fontId="56" fillId="12" borderId="1" xfId="0" applyFont="1" applyFill="1" applyBorder="1" applyAlignment="1">
      <alignment horizontal="center" vertical="center"/>
    </xf>
    <xf numFmtId="0" fontId="56" fillId="12" borderId="5" xfId="0" applyFont="1" applyFill="1" applyBorder="1" applyAlignment="1">
      <alignment horizontal="center" vertical="center"/>
    </xf>
    <xf numFmtId="0" fontId="56" fillId="12" borderId="10" xfId="0" applyFont="1" applyFill="1" applyBorder="1" applyAlignment="1">
      <alignment horizontal="center" vertical="center"/>
    </xf>
    <xf numFmtId="0" fontId="56" fillId="0" borderId="5" xfId="0" applyFont="1" applyFill="1" applyBorder="1" applyAlignment="1">
      <alignment horizontal="center" vertical="center"/>
    </xf>
    <xf numFmtId="0" fontId="50" fillId="0" borderId="5" xfId="0" applyFont="1" applyFill="1" applyBorder="1" applyAlignment="1" applyProtection="1">
      <alignment vertical="center"/>
    </xf>
    <xf numFmtId="0" fontId="56" fillId="0" borderId="10" xfId="0" applyFont="1" applyFill="1" applyBorder="1" applyAlignment="1">
      <alignment horizontal="center" vertical="center"/>
    </xf>
    <xf numFmtId="0" fontId="50" fillId="0" borderId="10" xfId="0" applyFont="1" applyFill="1" applyBorder="1" applyAlignment="1" applyProtection="1">
      <alignment vertical="center"/>
    </xf>
    <xf numFmtId="0" fontId="69" fillId="0" borderId="0" xfId="0" applyFont="1" applyBorder="1" applyAlignment="1">
      <alignment vertical="center"/>
    </xf>
    <xf numFmtId="0" fontId="69" fillId="0" borderId="0" xfId="0" applyFont="1" applyBorder="1" applyAlignment="1">
      <alignment horizontal="right" vertical="center"/>
    </xf>
    <xf numFmtId="165" fontId="50" fillId="0" borderId="0" xfId="0" applyNumberFormat="1" applyFont="1" applyFill="1" applyBorder="1" applyAlignment="1">
      <alignment vertical="center"/>
    </xf>
    <xf numFmtId="44" fontId="50" fillId="0" borderId="0" xfId="0" applyNumberFormat="1" applyFont="1" applyFill="1" applyBorder="1" applyAlignment="1">
      <alignment horizontal="center" vertical="center"/>
    </xf>
    <xf numFmtId="44" fontId="50" fillId="0" borderId="0" xfId="0" applyNumberFormat="1" applyFont="1" applyFill="1" applyBorder="1" applyAlignment="1">
      <alignment horizontal="center" vertical="center" wrapText="1"/>
    </xf>
    <xf numFmtId="0" fontId="71" fillId="0" borderId="0" xfId="0" applyFont="1" applyFill="1" applyBorder="1" applyAlignment="1">
      <alignment horizontal="right" vertical="center"/>
    </xf>
    <xf numFmtId="165" fontId="56" fillId="0" borderId="0" xfId="0" applyNumberFormat="1" applyFont="1" applyFill="1" applyBorder="1" applyAlignment="1">
      <alignment vertical="center"/>
    </xf>
    <xf numFmtId="0" fontId="56" fillId="0" borderId="0" xfId="0" applyNumberFormat="1" applyFont="1" applyFill="1" applyBorder="1" applyAlignment="1">
      <alignment horizontal="left" vertical="center"/>
    </xf>
    <xf numFmtId="0" fontId="50" fillId="0" borderId="0" xfId="0" applyNumberFormat="1" applyFont="1" applyFill="1" applyBorder="1" applyAlignment="1">
      <alignment horizontal="center" vertical="center" wrapText="1"/>
    </xf>
    <xf numFmtId="49" fontId="69" fillId="0" borderId="0" xfId="0" applyNumberFormat="1" applyFont="1" applyFill="1" applyBorder="1" applyAlignment="1">
      <alignment horizontal="left" vertical="center"/>
    </xf>
    <xf numFmtId="0" fontId="50" fillId="0" borderId="0" xfId="0" applyNumberFormat="1" applyFont="1" applyFill="1" applyBorder="1" applyAlignment="1">
      <alignment horizontal="left" vertical="center"/>
    </xf>
    <xf numFmtId="165" fontId="50" fillId="0" borderId="0" xfId="0" applyNumberFormat="1" applyFont="1" applyBorder="1" applyAlignment="1">
      <alignment vertical="center"/>
    </xf>
    <xf numFmtId="0" fontId="66" fillId="0" borderId="0" xfId="0" applyFont="1" applyBorder="1" applyAlignment="1">
      <alignment vertical="center"/>
    </xf>
    <xf numFmtId="0" fontId="66" fillId="0" borderId="0" xfId="0" applyFont="1" applyFill="1" applyBorder="1" applyAlignment="1" applyProtection="1">
      <alignment horizontal="right" vertical="center"/>
    </xf>
    <xf numFmtId="14" fontId="66" fillId="0" borderId="0" xfId="0" applyNumberFormat="1" applyFont="1" applyAlignment="1">
      <alignment horizontal="center" vertical="center"/>
    </xf>
    <xf numFmtId="165" fontId="50" fillId="0" borderId="4" xfId="0" applyNumberFormat="1" applyFont="1" applyBorder="1" applyAlignment="1">
      <alignment vertical="center"/>
    </xf>
    <xf numFmtId="0" fontId="69" fillId="0" borderId="8" xfId="0" applyFont="1" applyFill="1" applyBorder="1" applyAlignment="1">
      <alignment horizontal="right" vertical="center"/>
    </xf>
    <xf numFmtId="165" fontId="50" fillId="0" borderId="6" xfId="0" applyNumberFormat="1" applyFont="1" applyFill="1" applyBorder="1" applyAlignment="1">
      <alignment vertical="center"/>
    </xf>
    <xf numFmtId="15" fontId="50" fillId="0" borderId="11" xfId="0" applyNumberFormat="1" applyFont="1" applyFill="1" applyBorder="1" applyAlignment="1">
      <alignment horizontal="right" vertical="center" wrapText="1"/>
    </xf>
    <xf numFmtId="0" fontId="50" fillId="0" borderId="0" xfId="0" applyFont="1" applyFill="1" applyBorder="1" applyAlignment="1">
      <alignment horizontal="right" vertical="center"/>
    </xf>
    <xf numFmtId="49" fontId="69" fillId="0" borderId="0" xfId="0" applyNumberFormat="1" applyFont="1" applyFill="1" applyBorder="1" applyAlignment="1">
      <alignment horizontal="right" vertical="center"/>
    </xf>
    <xf numFmtId="0" fontId="69" fillId="0" borderId="3" xfId="0" applyFont="1" applyBorder="1" applyAlignment="1">
      <alignment vertical="center"/>
    </xf>
    <xf numFmtId="49" fontId="69" fillId="0" borderId="4" xfId="0" applyNumberFormat="1" applyFont="1" applyBorder="1" applyAlignment="1">
      <alignment horizontal="right" vertical="center"/>
    </xf>
    <xf numFmtId="0" fontId="69" fillId="0" borderId="5" xfId="0" applyFont="1" applyBorder="1" applyAlignment="1">
      <alignment vertical="center"/>
    </xf>
    <xf numFmtId="166" fontId="50" fillId="0" borderId="9" xfId="0" applyNumberFormat="1" applyFont="1" applyFill="1" applyBorder="1" applyAlignment="1">
      <alignment horizontal="center" vertical="center" wrapText="1"/>
    </xf>
    <xf numFmtId="0" fontId="69" fillId="0" borderId="10" xfId="0" applyFont="1" applyBorder="1" applyAlignment="1">
      <alignment vertical="center"/>
    </xf>
    <xf numFmtId="0" fontId="50" fillId="0" borderId="6" xfId="0" applyFont="1" applyFill="1" applyBorder="1" applyAlignment="1">
      <alignment horizontal="right" vertical="center"/>
    </xf>
    <xf numFmtId="0" fontId="69" fillId="0" borderId="24" xfId="0" applyFont="1" applyBorder="1" applyAlignment="1">
      <alignment vertical="center"/>
    </xf>
    <xf numFmtId="49" fontId="69" fillId="0" borderId="25" xfId="0" applyNumberFormat="1" applyFont="1" applyBorder="1" applyAlignment="1">
      <alignment horizontal="right" vertical="center"/>
    </xf>
    <xf numFmtId="165" fontId="50" fillId="0" borderId="25" xfId="0" applyNumberFormat="1" applyFont="1" applyBorder="1" applyAlignment="1">
      <alignment vertical="center"/>
    </xf>
    <xf numFmtId="0" fontId="84" fillId="0" borderId="0" xfId="0" applyFont="1" applyFill="1" applyBorder="1" applyAlignment="1">
      <alignment horizontal="left" vertical="center"/>
    </xf>
    <xf numFmtId="0" fontId="69" fillId="0" borderId="26" xfId="0" applyFont="1" applyFill="1" applyBorder="1" applyAlignment="1">
      <alignment horizontal="left" vertical="center"/>
    </xf>
    <xf numFmtId="0" fontId="157" fillId="0" borderId="0" xfId="0" applyFont="1"/>
    <xf numFmtId="0" fontId="163" fillId="0" borderId="0" xfId="0" applyFont="1" applyAlignment="1">
      <alignment vertical="center"/>
    </xf>
    <xf numFmtId="2" fontId="58" fillId="0" borderId="0" xfId="11" applyFont="1" applyBorder="1" applyAlignment="1">
      <alignment horizontal="left" vertical="center"/>
    </xf>
    <xf numFmtId="0" fontId="58" fillId="0" borderId="5" xfId="0" applyFont="1" applyBorder="1" applyAlignment="1">
      <alignment vertical="center"/>
    </xf>
    <xf numFmtId="0" fontId="58" fillId="0" borderId="8" xfId="0" applyFont="1" applyBorder="1" applyAlignment="1">
      <alignment vertical="center"/>
    </xf>
    <xf numFmtId="0" fontId="58" fillId="0" borderId="5" xfId="2" applyFont="1" applyBorder="1" applyAlignment="1">
      <alignment horizontal="center" vertical="center" wrapText="1"/>
    </xf>
    <xf numFmtId="0" fontId="60" fillId="0" borderId="0" xfId="2" applyFont="1" applyBorder="1" applyAlignment="1">
      <alignment horizontal="right" vertical="center"/>
    </xf>
    <xf numFmtId="2" fontId="58" fillId="0" borderId="0" xfId="11" applyFont="1" applyBorder="1" applyAlignment="1">
      <alignment horizontal="center" vertical="center"/>
    </xf>
    <xf numFmtId="0" fontId="164" fillId="0" borderId="11" xfId="0" applyFont="1" applyBorder="1" applyAlignment="1">
      <alignment horizontal="center" vertical="center"/>
    </xf>
    <xf numFmtId="0" fontId="58" fillId="0" borderId="0" xfId="2" applyFont="1" applyBorder="1" applyAlignment="1">
      <alignment horizontal="left" vertical="center"/>
    </xf>
    <xf numFmtId="0" fontId="86" fillId="0" borderId="0" xfId="13" applyFont="1" applyBorder="1" applyAlignment="1">
      <alignment vertical="center"/>
    </xf>
    <xf numFmtId="0" fontId="58" fillId="0" borderId="10" xfId="2" applyFont="1" applyBorder="1" applyAlignment="1">
      <alignment horizontal="center" vertical="center" wrapText="1"/>
    </xf>
    <xf numFmtId="0" fontId="60" fillId="0" borderId="6" xfId="2" applyFont="1" applyBorder="1" applyAlignment="1">
      <alignment horizontal="right" vertical="center"/>
    </xf>
    <xf numFmtId="2" fontId="58" fillId="0" borderId="6" xfId="11" applyFont="1" applyBorder="1" applyAlignment="1">
      <alignment horizontal="center" vertical="center" wrapText="1"/>
    </xf>
    <xf numFmtId="0" fontId="165" fillId="13" borderId="24" xfId="2" applyFont="1" applyFill="1" applyBorder="1" applyAlignment="1">
      <alignment horizontal="center" vertical="center" wrapText="1"/>
    </xf>
    <xf numFmtId="171" fontId="60" fillId="0" borderId="25" xfId="2" applyNumberFormat="1" applyFont="1" applyBorder="1" applyAlignment="1">
      <alignment horizontal="right" vertical="center"/>
    </xf>
    <xf numFmtId="0" fontId="60" fillId="0" borderId="25" xfId="2" applyFont="1" applyBorder="1" applyAlignment="1">
      <alignment horizontal="center" vertical="center" wrapText="1"/>
    </xf>
    <xf numFmtId="0" fontId="58" fillId="0" borderId="25" xfId="0" applyFont="1" applyBorder="1" applyAlignment="1">
      <alignment vertical="center"/>
    </xf>
    <xf numFmtId="49" fontId="58" fillId="0" borderId="4" xfId="0" applyNumberFormat="1" applyFont="1" applyBorder="1" applyAlignment="1">
      <alignment vertical="center"/>
    </xf>
    <xf numFmtId="0" fontId="60" fillId="0" borderId="4" xfId="0" applyFont="1" applyBorder="1"/>
    <xf numFmtId="2" fontId="58" fillId="0" borderId="0" xfId="2" applyNumberFormat="1" applyFont="1" applyBorder="1" applyAlignment="1" applyProtection="1">
      <alignment vertical="center"/>
    </xf>
    <xf numFmtId="0" fontId="58" fillId="0" borderId="24" xfId="0" applyFont="1" applyBorder="1" applyAlignment="1">
      <alignment vertical="center"/>
    </xf>
    <xf numFmtId="0" fontId="59" fillId="0" borderId="25" xfId="0" applyFont="1" applyBorder="1" applyAlignment="1">
      <alignment vertical="center"/>
    </xf>
    <xf numFmtId="0" fontId="58" fillId="0" borderId="0" xfId="2" applyFont="1" applyBorder="1" applyAlignment="1" applyProtection="1">
      <alignment horizontal="center" vertical="center" wrapText="1"/>
    </xf>
    <xf numFmtId="0" fontId="166" fillId="0" borderId="0" xfId="2" applyFont="1" applyBorder="1" applyAlignment="1">
      <alignment horizontal="center" vertical="center" wrapText="1"/>
    </xf>
    <xf numFmtId="0" fontId="166" fillId="0" borderId="0" xfId="0" applyFont="1" applyBorder="1" applyAlignment="1">
      <alignment vertical="center"/>
    </xf>
    <xf numFmtId="2" fontId="166" fillId="0" borderId="0" xfId="11" applyFont="1" applyBorder="1" applyAlignment="1">
      <alignment horizontal="center" vertical="center" wrapText="1"/>
    </xf>
    <xf numFmtId="0" fontId="58" fillId="0" borderId="0" xfId="2" applyFont="1" applyBorder="1" applyAlignment="1" applyProtection="1">
      <alignment horizontal="center" vertical="center"/>
    </xf>
    <xf numFmtId="44" fontId="58" fillId="0" borderId="0" xfId="19" applyFont="1" applyBorder="1" applyAlignment="1" applyProtection="1">
      <alignment horizontal="right" vertical="center"/>
    </xf>
    <xf numFmtId="0" fontId="58" fillId="0" borderId="15" xfId="0" applyFont="1" applyBorder="1" applyAlignment="1">
      <alignment horizontal="center" vertical="center"/>
    </xf>
    <xf numFmtId="44" fontId="167" fillId="0" borderId="4" xfId="19" applyFont="1" applyBorder="1" applyAlignment="1" applyProtection="1">
      <alignment vertical="center"/>
    </xf>
    <xf numFmtId="44" fontId="167" fillId="0" borderId="0" xfId="19" applyFont="1" applyBorder="1" applyAlignment="1" applyProtection="1">
      <alignment vertical="center"/>
    </xf>
    <xf numFmtId="0" fontId="163" fillId="0" borderId="0" xfId="0" applyFont="1"/>
    <xf numFmtId="44" fontId="167" fillId="0" borderId="6" xfId="19" applyFont="1" applyBorder="1" applyAlignment="1" applyProtection="1">
      <alignment vertical="center"/>
    </xf>
    <xf numFmtId="0" fontId="58" fillId="0" borderId="6" xfId="2" applyFont="1" applyBorder="1" applyAlignment="1" applyProtection="1">
      <alignment vertical="center"/>
    </xf>
    <xf numFmtId="44" fontId="58" fillId="0" borderId="6" xfId="19" applyFont="1" applyBorder="1" applyAlignment="1" applyProtection="1">
      <alignment horizontal="right" vertical="center"/>
    </xf>
    <xf numFmtId="0" fontId="58" fillId="0" borderId="6" xfId="0" applyNumberFormat="1" applyFont="1" applyFill="1" applyBorder="1" applyAlignment="1">
      <alignment horizontal="right" vertical="center" wrapText="1"/>
    </xf>
    <xf numFmtId="0" fontId="58" fillId="0" borderId="6" xfId="0" applyNumberFormat="1" applyFont="1" applyFill="1" applyBorder="1" applyAlignment="1" applyProtection="1">
      <alignment vertical="center"/>
    </xf>
    <xf numFmtId="0" fontId="58" fillId="0" borderId="0" xfId="0" applyFont="1" applyBorder="1" applyAlignment="1">
      <alignment horizontal="right" vertical="center"/>
    </xf>
    <xf numFmtId="44" fontId="58" fillId="0" borderId="0" xfId="19" applyFont="1" applyBorder="1" applyAlignment="1" applyProtection="1">
      <alignment vertical="center"/>
    </xf>
    <xf numFmtId="0" fontId="58" fillId="0" borderId="6" xfId="2" applyFont="1" applyBorder="1" applyAlignment="1" applyProtection="1">
      <alignment horizontal="right" vertical="center"/>
    </xf>
    <xf numFmtId="44" fontId="58" fillId="0" borderId="6" xfId="19" applyFont="1" applyBorder="1" applyAlignment="1" applyProtection="1">
      <alignment vertical="center"/>
    </xf>
    <xf numFmtId="0" fontId="58" fillId="0" borderId="3" xfId="2" applyFont="1" applyBorder="1" applyAlignment="1" applyProtection="1">
      <alignment horizontal="right" vertical="center"/>
    </xf>
    <xf numFmtId="44" fontId="58" fillId="0" borderId="4" xfId="19" applyFont="1" applyBorder="1" applyAlignment="1" applyProtection="1">
      <alignment vertical="center"/>
    </xf>
    <xf numFmtId="44" fontId="58" fillId="0" borderId="8" xfId="19" applyFont="1" applyBorder="1" applyAlignment="1" applyProtection="1">
      <alignment vertical="center"/>
    </xf>
    <xf numFmtId="0" fontId="58" fillId="0" borderId="5" xfId="2" applyFont="1" applyBorder="1" applyAlignment="1" applyProtection="1">
      <alignment horizontal="right" vertical="center"/>
    </xf>
    <xf numFmtId="44" fontId="58" fillId="0" borderId="9" xfId="19" applyFont="1" applyBorder="1" applyAlignment="1" applyProtection="1">
      <alignment vertical="center"/>
    </xf>
    <xf numFmtId="0" fontId="58" fillId="0" borderId="5" xfId="2" applyFont="1" applyBorder="1" applyAlignment="1" applyProtection="1">
      <alignment vertical="center"/>
    </xf>
    <xf numFmtId="0" fontId="58" fillId="0" borderId="10" xfId="2" applyFont="1" applyBorder="1" applyAlignment="1" applyProtection="1">
      <alignment horizontal="right" vertical="center"/>
    </xf>
    <xf numFmtId="44" fontId="58" fillId="0" borderId="11" xfId="19" applyFont="1" applyBorder="1" applyAlignment="1" applyProtection="1">
      <alignment vertical="center"/>
    </xf>
    <xf numFmtId="0" fontId="58" fillId="0" borderId="4" xfId="2" applyFont="1" applyBorder="1" applyAlignment="1" applyProtection="1">
      <alignment vertical="center"/>
    </xf>
    <xf numFmtId="44" fontId="168" fillId="0" borderId="8" xfId="19" applyFont="1" applyBorder="1" applyAlignment="1" applyProtection="1">
      <alignment vertical="center"/>
    </xf>
    <xf numFmtId="44" fontId="168" fillId="0" borderId="9" xfId="19" applyFont="1" applyBorder="1" applyAlignment="1" applyProtection="1">
      <alignment vertical="center"/>
    </xf>
    <xf numFmtId="44" fontId="168" fillId="0" borderId="11" xfId="19" applyFont="1" applyBorder="1" applyAlignment="1" applyProtection="1">
      <alignment vertical="center"/>
    </xf>
    <xf numFmtId="44" fontId="168" fillId="0" borderId="0" xfId="19" applyFont="1" applyBorder="1" applyAlignment="1" applyProtection="1">
      <alignment vertical="center"/>
    </xf>
    <xf numFmtId="9" fontId="58" fillId="0" borderId="0" xfId="29" applyFont="1" applyBorder="1" applyAlignment="1">
      <alignment vertical="center"/>
    </xf>
    <xf numFmtId="0" fontId="58" fillId="0" borderId="25" xfId="2" applyFont="1" applyBorder="1" applyAlignment="1" applyProtection="1">
      <alignment vertical="center"/>
    </xf>
    <xf numFmtId="44" fontId="167" fillId="0" borderId="25" xfId="19" applyFont="1" applyBorder="1" applyAlignment="1" applyProtection="1">
      <alignment vertical="center"/>
    </xf>
    <xf numFmtId="44" fontId="168" fillId="0" borderId="26" xfId="19" applyFont="1" applyBorder="1" applyAlignment="1" applyProtection="1">
      <alignment vertical="center"/>
    </xf>
    <xf numFmtId="0" fontId="59" fillId="0" borderId="0" xfId="0" applyFont="1" applyFill="1" applyBorder="1" applyAlignment="1" applyProtection="1">
      <alignment horizontal="right" vertical="center"/>
    </xf>
    <xf numFmtId="14" fontId="59" fillId="0" borderId="0" xfId="0" applyNumberFormat="1" applyFont="1" applyFill="1" applyBorder="1" applyAlignment="1">
      <alignment horizontal="right" vertical="center"/>
    </xf>
    <xf numFmtId="2" fontId="58" fillId="0" borderId="0" xfId="2" applyNumberFormat="1" applyFont="1" applyBorder="1" applyAlignment="1" applyProtection="1">
      <alignment horizontal="center" vertical="center"/>
    </xf>
    <xf numFmtId="0" fontId="58" fillId="0" borderId="27" xfId="0" applyFont="1" applyBorder="1" applyAlignment="1">
      <alignment horizontal="center" vertical="center"/>
    </xf>
    <xf numFmtId="0" fontId="58" fillId="0" borderId="12" xfId="0" applyFont="1" applyBorder="1" applyAlignment="1">
      <alignment horizontal="center" vertical="center"/>
    </xf>
    <xf numFmtId="0" fontId="59" fillId="0" borderId="0" xfId="2" applyFont="1" applyBorder="1" applyAlignment="1">
      <alignment horizontal="center" vertical="center" wrapText="1"/>
    </xf>
    <xf numFmtId="2" fontId="166" fillId="0" borderId="0" xfId="2" applyNumberFormat="1" applyFont="1" applyBorder="1" applyAlignment="1">
      <alignment horizontal="center" vertical="center" wrapText="1"/>
    </xf>
    <xf numFmtId="0" fontId="58" fillId="0" borderId="24" xfId="0" applyFont="1" applyBorder="1" applyAlignment="1">
      <alignment horizontal="center" vertical="center"/>
    </xf>
    <xf numFmtId="0" fontId="58" fillId="3" borderId="15" xfId="2" applyFont="1" applyFill="1" applyBorder="1" applyAlignment="1" applyProtection="1">
      <alignment horizontal="center" vertical="center"/>
    </xf>
    <xf numFmtId="171" fontId="169" fillId="0" borderId="0" xfId="4" applyNumberFormat="1" applyFont="1" applyBorder="1" applyAlignment="1">
      <alignment horizontal="center" vertical="center" wrapText="1"/>
    </xf>
    <xf numFmtId="2" fontId="65" fillId="0" borderId="0" xfId="2" applyNumberFormat="1" applyFont="1" applyBorder="1" applyAlignment="1" applyProtection="1">
      <alignment horizontal="center" vertical="center"/>
    </xf>
    <xf numFmtId="0" fontId="58" fillId="0" borderId="1" xfId="2" applyFont="1" applyBorder="1" applyAlignment="1" applyProtection="1">
      <alignment horizontal="center" vertical="center"/>
    </xf>
    <xf numFmtId="0" fontId="58" fillId="0" borderId="0" xfId="0" applyNumberFormat="1" applyFont="1" applyFill="1" applyBorder="1" applyAlignment="1">
      <alignment horizontal="right" vertical="center" wrapText="1"/>
    </xf>
    <xf numFmtId="0" fontId="58" fillId="0" borderId="0" xfId="0" applyNumberFormat="1" applyFont="1" applyFill="1" applyBorder="1" applyAlignment="1" applyProtection="1">
      <alignment vertical="center"/>
    </xf>
    <xf numFmtId="2" fontId="73" fillId="3" borderId="0" xfId="13" applyNumberFormat="1" applyFont="1" applyFill="1" applyBorder="1" applyAlignment="1" applyProtection="1">
      <alignment horizontal="right" vertical="center"/>
    </xf>
    <xf numFmtId="0" fontId="58" fillId="0" borderId="5" xfId="0" applyFont="1" applyBorder="1" applyAlignment="1">
      <alignment horizontal="center" vertical="center"/>
    </xf>
    <xf numFmtId="0" fontId="58" fillId="3" borderId="1" xfId="2" applyFont="1" applyFill="1" applyBorder="1" applyAlignment="1" applyProtection="1">
      <alignment horizontal="center" vertical="center"/>
    </xf>
    <xf numFmtId="0" fontId="163" fillId="0" borderId="27" xfId="0" applyFont="1" applyBorder="1" applyAlignment="1">
      <alignment vertical="center"/>
    </xf>
    <xf numFmtId="0" fontId="58" fillId="3" borderId="27" xfId="0" applyFont="1" applyFill="1" applyBorder="1" applyAlignment="1">
      <alignment horizontal="center" vertical="center"/>
    </xf>
    <xf numFmtId="0" fontId="58" fillId="3" borderId="15" xfId="0" applyFont="1" applyFill="1" applyBorder="1" applyAlignment="1">
      <alignment horizontal="center" vertical="center"/>
    </xf>
    <xf numFmtId="0" fontId="58" fillId="0" borderId="1" xfId="2" applyFont="1" applyFill="1" applyBorder="1" applyAlignment="1" applyProtection="1">
      <alignment horizontal="center" vertical="center"/>
    </xf>
    <xf numFmtId="0" fontId="58" fillId="0" borderId="15" xfId="2" applyFont="1" applyFill="1" applyBorder="1" applyAlignment="1" applyProtection="1">
      <alignment horizontal="center" vertical="center"/>
    </xf>
    <xf numFmtId="0" fontId="157" fillId="3" borderId="27" xfId="0" applyFont="1" applyFill="1" applyBorder="1" applyAlignment="1">
      <alignment horizontal="center"/>
    </xf>
    <xf numFmtId="0" fontId="56" fillId="0" borderId="24" xfId="12" applyFont="1" applyFill="1" applyBorder="1" applyAlignment="1">
      <alignment horizontal="right" vertical="center" wrapText="1"/>
    </xf>
    <xf numFmtId="0" fontId="58" fillId="0" borderId="0" xfId="0" applyFont="1" applyFill="1" applyBorder="1" applyAlignment="1">
      <alignment horizontal="left" vertical="center"/>
    </xf>
    <xf numFmtId="0" fontId="56" fillId="14" borderId="24" xfId="0" applyFont="1" applyFill="1" applyBorder="1" applyAlignment="1">
      <alignment horizontal="center" vertical="center"/>
    </xf>
    <xf numFmtId="0" fontId="56" fillId="14" borderId="15" xfId="2" applyFont="1" applyFill="1" applyBorder="1" applyAlignment="1" applyProtection="1">
      <alignment horizontal="center" vertical="center"/>
    </xf>
    <xf numFmtId="44" fontId="56" fillId="14" borderId="15" xfId="19" applyFont="1" applyFill="1" applyBorder="1" applyAlignment="1" applyProtection="1">
      <alignment horizontal="center" vertical="center"/>
    </xf>
    <xf numFmtId="0" fontId="58" fillId="0" borderId="24"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12" xfId="0" applyFont="1" applyBorder="1" applyAlignment="1">
      <alignment vertical="center"/>
    </xf>
    <xf numFmtId="0" fontId="58" fillId="0" borderId="15" xfId="0" applyFont="1" applyBorder="1" applyAlignment="1">
      <alignment vertical="center"/>
    </xf>
    <xf numFmtId="0" fontId="58" fillId="3" borderId="15" xfId="0" applyFont="1" applyFill="1" applyBorder="1" applyAlignment="1">
      <alignment vertical="center"/>
    </xf>
    <xf numFmtId="14" fontId="58" fillId="0" borderId="25" xfId="2" applyNumberFormat="1" applyFont="1" applyBorder="1" applyAlignment="1">
      <alignment horizontal="left" vertical="center"/>
    </xf>
    <xf numFmtId="2" fontId="64" fillId="14" borderId="25" xfId="2" applyNumberFormat="1" applyFont="1" applyFill="1" applyBorder="1" applyAlignment="1" applyProtection="1">
      <alignment horizontal="center" vertical="center"/>
    </xf>
    <xf numFmtId="2" fontId="73" fillId="0" borderId="6" xfId="13" applyNumberFormat="1" applyFont="1" applyBorder="1" applyAlignment="1" applyProtection="1">
      <alignment horizontal="right" vertical="center"/>
    </xf>
    <xf numFmtId="0" fontId="73" fillId="3" borderId="25" xfId="13" applyFont="1" applyFill="1" applyBorder="1" applyAlignment="1">
      <alignment horizontal="right" vertical="center"/>
    </xf>
    <xf numFmtId="0" fontId="73" fillId="0" borderId="25" xfId="13" applyFont="1" applyBorder="1" applyAlignment="1">
      <alignment horizontal="right" vertical="center"/>
    </xf>
    <xf numFmtId="0" fontId="73" fillId="3" borderId="6" xfId="13" applyFont="1" applyFill="1" applyBorder="1" applyAlignment="1">
      <alignment horizontal="right" vertical="center"/>
    </xf>
    <xf numFmtId="0" fontId="73" fillId="0" borderId="0" xfId="13" applyFont="1" applyFill="1" applyBorder="1" applyAlignment="1">
      <alignment horizontal="right" vertical="center"/>
    </xf>
    <xf numFmtId="2" fontId="73" fillId="3" borderId="25" xfId="13" applyNumberFormat="1" applyFont="1" applyFill="1" applyBorder="1" applyAlignment="1" applyProtection="1">
      <alignment horizontal="right" vertical="center"/>
    </xf>
    <xf numFmtId="0" fontId="73" fillId="0" borderId="6" xfId="13" applyFont="1" applyFill="1" applyBorder="1" applyAlignment="1">
      <alignment horizontal="right" vertical="center"/>
    </xf>
    <xf numFmtId="0" fontId="73" fillId="0" borderId="4" xfId="13" applyFont="1" applyBorder="1" applyAlignment="1">
      <alignment horizontal="right" vertical="center"/>
    </xf>
    <xf numFmtId="0" fontId="60" fillId="0" borderId="4" xfId="0" applyFont="1" applyBorder="1" applyAlignment="1">
      <alignment vertical="center"/>
    </xf>
    <xf numFmtId="0" fontId="60" fillId="0" borderId="8" xfId="0" applyFont="1" applyBorder="1" applyAlignment="1">
      <alignment horizontal="right" vertical="center"/>
    </xf>
    <xf numFmtId="0" fontId="60" fillId="0" borderId="9" xfId="0" applyFont="1" applyBorder="1" applyAlignment="1">
      <alignment horizontal="right" vertical="center"/>
    </xf>
    <xf numFmtId="0" fontId="60" fillId="0" borderId="11" xfId="0" applyFont="1" applyBorder="1" applyAlignment="1">
      <alignment horizontal="right" vertical="center"/>
    </xf>
    <xf numFmtId="0" fontId="58" fillId="0" borderId="15" xfId="0" applyFont="1" applyFill="1" applyBorder="1" applyAlignment="1">
      <alignment vertical="center"/>
    </xf>
    <xf numFmtId="0" fontId="58" fillId="0" borderId="15" xfId="2" applyFont="1" applyFill="1" applyBorder="1" applyAlignment="1" applyProtection="1">
      <alignment vertical="center"/>
    </xf>
    <xf numFmtId="44" fontId="58" fillId="0" borderId="15" xfId="2" applyNumberFormat="1" applyFont="1" applyFill="1" applyBorder="1" applyAlignment="1" applyProtection="1">
      <alignment vertical="center"/>
    </xf>
    <xf numFmtId="44" fontId="58" fillId="0" borderId="15" xfId="0" applyNumberFormat="1" applyFont="1" applyFill="1" applyBorder="1" applyAlignment="1">
      <alignment vertical="center"/>
    </xf>
    <xf numFmtId="0" fontId="61" fillId="0" borderId="15" xfId="0" applyFont="1" applyFill="1" applyBorder="1" applyAlignment="1" applyProtection="1">
      <alignment horizontal="center" vertical="center"/>
    </xf>
    <xf numFmtId="0" fontId="163" fillId="0" borderId="15" xfId="0" applyFont="1" applyFill="1" applyBorder="1" applyAlignment="1">
      <alignment horizontal="center" vertical="center"/>
    </xf>
    <xf numFmtId="0" fontId="58" fillId="15" borderId="15" xfId="0" applyFont="1" applyFill="1" applyBorder="1" applyAlignment="1">
      <alignment vertical="center"/>
    </xf>
    <xf numFmtId="2" fontId="56" fillId="14" borderId="15" xfId="2" applyNumberFormat="1" applyFont="1" applyFill="1" applyBorder="1" applyAlignment="1" applyProtection="1">
      <alignment horizontal="center" vertical="center"/>
    </xf>
    <xf numFmtId="0" fontId="58" fillId="16" borderId="27" xfId="0" applyFont="1" applyFill="1" applyBorder="1" applyAlignment="1">
      <alignment horizontal="center" vertical="center"/>
    </xf>
    <xf numFmtId="2" fontId="58" fillId="0" borderId="15" xfId="2" applyNumberFormat="1" applyFont="1" applyFill="1" applyBorder="1" applyAlignment="1" applyProtection="1">
      <alignment horizontal="center" vertical="center"/>
    </xf>
    <xf numFmtId="0" fontId="157" fillId="0" borderId="1" xfId="0" applyFont="1" applyFill="1" applyBorder="1" applyAlignment="1">
      <alignment horizontal="center" vertical="center"/>
    </xf>
    <xf numFmtId="2" fontId="58" fillId="3" borderId="15" xfId="2" applyNumberFormat="1" applyFont="1" applyFill="1" applyBorder="1" applyAlignment="1" applyProtection="1">
      <alignment horizontal="center" vertical="center"/>
    </xf>
    <xf numFmtId="0" fontId="163" fillId="0" borderId="1" xfId="0" applyFont="1" applyFill="1" applyBorder="1" applyAlignment="1">
      <alignment horizontal="center"/>
    </xf>
    <xf numFmtId="0" fontId="58" fillId="3" borderId="1" xfId="2" applyNumberFormat="1" applyFont="1" applyFill="1" applyBorder="1" applyAlignment="1" applyProtection="1">
      <alignment horizontal="center" vertical="center"/>
    </xf>
    <xf numFmtId="0" fontId="85" fillId="16" borderId="15" xfId="0" applyFont="1" applyFill="1" applyBorder="1" applyAlignment="1">
      <alignment horizontal="center" vertical="center"/>
    </xf>
    <xf numFmtId="0" fontId="64" fillId="13" borderId="24" xfId="25" applyFont="1" applyFill="1" applyBorder="1" applyAlignment="1">
      <alignment horizontal="right" vertical="center"/>
    </xf>
    <xf numFmtId="176" fontId="88" fillId="0" borderId="0" xfId="25" applyNumberFormat="1" applyFont="1" applyBorder="1" applyAlignment="1">
      <alignment vertical="center"/>
    </xf>
    <xf numFmtId="0" fontId="88" fillId="0" borderId="0" xfId="25" applyFont="1" applyBorder="1" applyAlignment="1">
      <alignment vertical="center"/>
    </xf>
    <xf numFmtId="0" fontId="65" fillId="0" borderId="5" xfId="25" applyFont="1" applyBorder="1" applyAlignment="1">
      <alignment horizontal="left" vertical="center"/>
    </xf>
    <xf numFmtId="176" fontId="88" fillId="0" borderId="4" xfId="25" applyNumberFormat="1" applyFont="1" applyBorder="1" applyAlignment="1">
      <alignment vertical="center"/>
    </xf>
    <xf numFmtId="0" fontId="88" fillId="0" borderId="4" xfId="25" applyFont="1" applyBorder="1" applyAlignment="1">
      <alignment vertical="center"/>
    </xf>
    <xf numFmtId="0" fontId="64" fillId="0" borderId="5" xfId="25" applyFont="1" applyBorder="1" applyAlignment="1">
      <alignment horizontal="left" vertical="center"/>
    </xf>
    <xf numFmtId="0" fontId="88" fillId="0" borderId="6" xfId="25" applyFont="1" applyBorder="1" applyAlignment="1">
      <alignment vertical="center"/>
    </xf>
    <xf numFmtId="176" fontId="58" fillId="0" borderId="9" xfId="25" applyNumberFormat="1" applyFont="1" applyBorder="1" applyAlignment="1">
      <alignment vertical="center"/>
    </xf>
    <xf numFmtId="0" fontId="65" fillId="0" borderId="5" xfId="25" applyFont="1" applyBorder="1" applyAlignment="1">
      <alignment horizontal="left" vertical="top"/>
    </xf>
    <xf numFmtId="176" fontId="58" fillId="0" borderId="8" xfId="25" applyNumberFormat="1" applyFont="1" applyBorder="1" applyAlignment="1">
      <alignment vertical="center"/>
    </xf>
    <xf numFmtId="176" fontId="60" fillId="0" borderId="0" xfId="25" applyNumberFormat="1" applyFont="1" applyBorder="1" applyAlignment="1">
      <alignment horizontal="right" vertical="center"/>
    </xf>
    <xf numFmtId="0" fontId="50" fillId="0" borderId="0" xfId="25" applyFont="1" applyFill="1"/>
    <xf numFmtId="0" fontId="50" fillId="0" borderId="0" xfId="25" applyFont="1"/>
    <xf numFmtId="0" fontId="50" fillId="0" borderId="0" xfId="25" applyFont="1" applyBorder="1" applyAlignment="1">
      <alignment wrapText="1"/>
    </xf>
    <xf numFmtId="0" fontId="50" fillId="0" borderId="0" xfId="25" applyFont="1" applyBorder="1" applyAlignment="1"/>
    <xf numFmtId="176" fontId="50" fillId="0" borderId="0" xfId="25" applyNumberFormat="1" applyFont="1"/>
    <xf numFmtId="0" fontId="50" fillId="0" borderId="0" xfId="25" applyFont="1" applyAlignment="1"/>
    <xf numFmtId="0" fontId="50" fillId="0" borderId="0" xfId="25" applyFont="1" applyBorder="1" applyAlignment="1" applyProtection="1">
      <alignment horizontal="left" vertical="center"/>
      <protection locked="0"/>
    </xf>
    <xf numFmtId="0" fontId="50" fillId="0" borderId="0" xfId="25" applyFont="1" applyFill="1" applyBorder="1" applyAlignment="1" applyProtection="1">
      <alignment horizontal="right" vertical="center"/>
      <protection locked="0"/>
    </xf>
    <xf numFmtId="0" fontId="50" fillId="0" borderId="6" xfId="25" applyFont="1" applyBorder="1" applyAlignment="1" applyProtection="1">
      <alignment horizontal="left" vertical="center"/>
      <protection locked="0"/>
    </xf>
    <xf numFmtId="0" fontId="56" fillId="0" borderId="0" xfId="25" applyFont="1" applyFill="1" applyBorder="1" applyAlignment="1" applyProtection="1">
      <alignment horizontal="center" vertical="top"/>
      <protection locked="0"/>
    </xf>
    <xf numFmtId="0" fontId="56" fillId="0" borderId="0" xfId="25" applyFont="1" applyAlignment="1">
      <alignment horizontal="center" vertical="top"/>
    </xf>
    <xf numFmtId="0" fontId="50" fillId="0" borderId="0" xfId="25" applyFont="1" applyFill="1" applyBorder="1" applyAlignment="1" applyProtection="1">
      <alignment horizontal="center" vertical="center" wrapText="1"/>
      <protection locked="0"/>
    </xf>
    <xf numFmtId="0" fontId="50" fillId="0" borderId="0" xfId="25" applyFont="1" applyAlignment="1">
      <alignment vertical="center" wrapText="1"/>
    </xf>
    <xf numFmtId="0" fontId="50" fillId="0" borderId="0" xfId="25" applyFont="1" applyFill="1" applyAlignment="1">
      <alignment vertical="center" wrapText="1"/>
    </xf>
    <xf numFmtId="0" fontId="56" fillId="0" borderId="0" xfId="25" applyFont="1" applyFill="1" applyBorder="1" applyAlignment="1" applyProtection="1">
      <alignment horizontal="center" vertical="center" wrapText="1"/>
      <protection locked="0"/>
    </xf>
    <xf numFmtId="0" fontId="56" fillId="0" borderId="0" xfId="25" applyFont="1" applyAlignment="1">
      <alignment vertical="center" wrapText="1"/>
    </xf>
    <xf numFmtId="0" fontId="56" fillId="0" borderId="0" xfId="25" applyFont="1" applyFill="1" applyAlignment="1">
      <alignment vertical="center" wrapText="1"/>
    </xf>
    <xf numFmtId="0" fontId="50" fillId="0" borderId="5" xfId="25" applyFont="1" applyFill="1" applyBorder="1" applyAlignment="1" applyProtection="1">
      <alignment horizontal="center" vertical="center" wrapText="1"/>
      <protection locked="0"/>
    </xf>
    <xf numFmtId="0" fontId="56" fillId="0" borderId="12" xfId="25" applyFont="1" applyBorder="1" applyAlignment="1">
      <alignment vertical="center" wrapText="1"/>
    </xf>
    <xf numFmtId="0" fontId="56" fillId="0" borderId="4" xfId="25" applyFont="1" applyBorder="1" applyAlignment="1">
      <alignment vertical="center" wrapText="1"/>
    </xf>
    <xf numFmtId="0" fontId="56" fillId="0" borderId="0" xfId="25" applyFont="1" applyBorder="1" applyAlignment="1">
      <alignment vertical="center" wrapText="1"/>
    </xf>
    <xf numFmtId="0" fontId="56" fillId="0" borderId="1" xfId="25" applyFont="1" applyBorder="1" applyAlignment="1">
      <alignment vertical="center" wrapText="1"/>
    </xf>
    <xf numFmtId="0" fontId="56" fillId="0" borderId="27" xfId="25" applyFont="1" applyBorder="1" applyAlignment="1">
      <alignment vertical="center" wrapText="1"/>
    </xf>
    <xf numFmtId="0" fontId="56" fillId="0" borderId="6" xfId="25" applyFont="1" applyBorder="1" applyAlignment="1">
      <alignment vertical="center"/>
    </xf>
    <xf numFmtId="0" fontId="56" fillId="0" borderId="6" xfId="25" applyFont="1" applyBorder="1" applyAlignment="1">
      <alignment vertical="center" wrapText="1"/>
    </xf>
    <xf numFmtId="0" fontId="56" fillId="0" borderId="5" xfId="25" applyFont="1" applyBorder="1" applyAlignment="1">
      <alignment vertical="center" wrapText="1"/>
    </xf>
    <xf numFmtId="0" fontId="56" fillId="0" borderId="0" xfId="25" applyFont="1" applyBorder="1" applyAlignment="1">
      <alignment vertical="center"/>
    </xf>
    <xf numFmtId="0" fontId="56" fillId="0" borderId="9" xfId="25" applyFont="1" applyBorder="1" applyAlignment="1">
      <alignment vertical="center" wrapText="1"/>
    </xf>
    <xf numFmtId="0" fontId="50" fillId="0" borderId="25" xfId="25" applyFont="1" applyBorder="1" applyAlignment="1">
      <alignment vertical="center"/>
    </xf>
    <xf numFmtId="0" fontId="56" fillId="0" borderId="15" xfId="25" applyFont="1" applyBorder="1" applyAlignment="1">
      <alignment vertical="center" wrapText="1"/>
    </xf>
    <xf numFmtId="0" fontId="50" fillId="0" borderId="0" xfId="25" applyFont="1" applyAlignment="1">
      <alignment wrapText="1"/>
    </xf>
    <xf numFmtId="0" fontId="50" fillId="0" borderId="5" xfId="25" applyFont="1" applyBorder="1" applyAlignment="1">
      <alignment vertical="center"/>
    </xf>
    <xf numFmtId="0" fontId="56" fillId="0" borderId="3" xfId="25" applyFont="1" applyBorder="1" applyAlignment="1">
      <alignment vertical="center" wrapText="1"/>
    </xf>
    <xf numFmtId="44" fontId="56" fillId="0" borderId="4" xfId="21" applyFont="1" applyBorder="1" applyAlignment="1">
      <alignment vertical="center" wrapText="1"/>
    </xf>
    <xf numFmtId="44" fontId="56" fillId="0" borderId="12" xfId="21" applyFont="1" applyFill="1" applyBorder="1" applyAlignment="1">
      <alignment vertical="center" wrapText="1"/>
    </xf>
    <xf numFmtId="44" fontId="56" fillId="0" borderId="12" xfId="21" applyFont="1" applyBorder="1" applyAlignment="1">
      <alignment vertical="center" wrapText="1"/>
    </xf>
    <xf numFmtId="44" fontId="56" fillId="0" borderId="8" xfId="21" applyFont="1" applyFill="1" applyBorder="1" applyAlignment="1">
      <alignment vertical="center" wrapText="1"/>
    </xf>
    <xf numFmtId="0" fontId="56" fillId="0" borderId="10" xfId="25" applyFont="1" applyBorder="1" applyAlignment="1">
      <alignment vertical="center" wrapText="1"/>
    </xf>
    <xf numFmtId="0" fontId="56" fillId="0" borderId="11" xfId="25" applyFont="1" applyBorder="1" applyAlignment="1">
      <alignment vertical="center" wrapText="1"/>
    </xf>
    <xf numFmtId="0" fontId="56" fillId="0" borderId="5" xfId="25" applyFont="1" applyFill="1" applyBorder="1" applyAlignment="1" applyProtection="1">
      <alignment horizontal="center" vertical="center" wrapText="1"/>
      <protection locked="0"/>
    </xf>
    <xf numFmtId="0" fontId="50" fillId="0" borderId="0" xfId="25" applyFont="1" applyBorder="1" applyAlignment="1">
      <alignment vertical="center" wrapText="1"/>
    </xf>
    <xf numFmtId="0" fontId="50" fillId="11" borderId="0" xfId="25" applyFont="1" applyFill="1" applyBorder="1" applyAlignment="1" applyProtection="1">
      <alignment horizontal="center" vertical="center" wrapText="1"/>
      <protection locked="0"/>
    </xf>
    <xf numFmtId="0" fontId="50" fillId="11" borderId="0" xfId="25" applyFont="1" applyFill="1" applyAlignment="1">
      <alignment wrapText="1"/>
    </xf>
    <xf numFmtId="0" fontId="56" fillId="0" borderId="0" xfId="25" applyFont="1" applyFill="1" applyBorder="1" applyAlignment="1" applyProtection="1">
      <alignment horizontal="center" vertical="center"/>
      <protection locked="0"/>
    </xf>
    <xf numFmtId="0" fontId="56" fillId="0" borderId="0" xfId="25" applyFont="1" applyAlignment="1">
      <alignment vertical="center"/>
    </xf>
    <xf numFmtId="0" fontId="50" fillId="0" borderId="4" xfId="25" applyFont="1" applyBorder="1" applyAlignment="1">
      <alignment vertical="center"/>
    </xf>
    <xf numFmtId="0" fontId="50" fillId="0" borderId="8" xfId="25" applyFont="1" applyBorder="1" applyAlignment="1">
      <alignment vertical="center"/>
    </xf>
    <xf numFmtId="0" fontId="56" fillId="0" borderId="15" xfId="25" applyFont="1" applyFill="1" applyBorder="1" applyAlignment="1">
      <alignment vertical="center" wrapText="1"/>
    </xf>
    <xf numFmtId="0" fontId="50" fillId="11" borderId="5" xfId="25" applyFont="1" applyFill="1" applyBorder="1" applyAlignment="1" applyProtection="1">
      <protection locked="0"/>
    </xf>
    <xf numFmtId="0" fontId="50" fillId="11" borderId="0" xfId="25" applyFont="1" applyFill="1" applyAlignment="1">
      <alignment horizontal="left" vertical="center"/>
    </xf>
    <xf numFmtId="0" fontId="50" fillId="11" borderId="0" xfId="25" applyFont="1" applyFill="1" applyAlignment="1"/>
    <xf numFmtId="0" fontId="50" fillId="0" borderId="5" xfId="25" applyFont="1" applyBorder="1" applyAlignment="1" applyProtection="1">
      <protection locked="0"/>
    </xf>
    <xf numFmtId="0" fontId="50" fillId="0" borderId="5" xfId="25" applyFont="1" applyBorder="1" applyAlignment="1" applyProtection="1">
      <alignment horizontal="center" vertical="center" wrapText="1"/>
      <protection locked="0"/>
    </xf>
    <xf numFmtId="0" fontId="50" fillId="0" borderId="24" xfId="25" applyFont="1" applyBorder="1" applyAlignment="1">
      <alignment wrapText="1"/>
    </xf>
    <xf numFmtId="0" fontId="50" fillId="0" borderId="0" xfId="25" applyFont="1" applyFill="1" applyBorder="1" applyAlignment="1">
      <alignment horizontal="left" vertical="center"/>
    </xf>
    <xf numFmtId="0" fontId="50" fillId="0" borderId="24" xfId="25" applyFont="1" applyBorder="1" applyAlignment="1">
      <alignment vertical="center"/>
    </xf>
    <xf numFmtId="0" fontId="50" fillId="0" borderId="0" xfId="25" applyFont="1" applyFill="1" applyBorder="1" applyAlignment="1">
      <alignment wrapText="1"/>
    </xf>
    <xf numFmtId="0" fontId="50" fillId="0" borderId="0" xfId="25" applyFont="1" applyFill="1" applyAlignment="1">
      <alignment vertical="center"/>
    </xf>
    <xf numFmtId="0" fontId="50" fillId="0" borderId="17" xfId="25" applyFont="1" applyFill="1" applyBorder="1" applyAlignment="1">
      <alignment vertical="center"/>
    </xf>
    <xf numFmtId="0" fontId="50" fillId="0" borderId="0" xfId="25" applyFont="1" applyFill="1" applyBorder="1" applyAlignment="1">
      <alignment horizontal="center" vertical="center"/>
    </xf>
    <xf numFmtId="0" fontId="50" fillId="0" borderId="0" xfId="25" applyFont="1" applyFill="1" applyAlignment="1">
      <alignment horizontal="left" vertical="center"/>
    </xf>
    <xf numFmtId="0" fontId="50" fillId="0" borderId="5" xfId="25" applyFont="1" applyFill="1" applyBorder="1" applyAlignment="1" applyProtection="1">
      <protection locked="0"/>
    </xf>
    <xf numFmtId="0" fontId="50" fillId="0" borderId="0" xfId="25" applyFont="1" applyAlignment="1">
      <alignment horizontal="left" vertical="center"/>
    </xf>
    <xf numFmtId="0" fontId="50" fillId="0" borderId="5" xfId="25" applyFont="1" applyBorder="1" applyAlignment="1" applyProtection="1">
      <alignment horizontal="left" vertical="center"/>
      <protection locked="0"/>
    </xf>
    <xf numFmtId="0" fontId="50" fillId="0" borderId="0" xfId="25" applyFont="1" applyAlignment="1">
      <alignment horizontal="center" vertical="center"/>
    </xf>
    <xf numFmtId="0" fontId="66" fillId="0" borderId="6" xfId="25" applyFont="1" applyBorder="1" applyAlignment="1">
      <alignment horizontal="left" vertical="center"/>
    </xf>
    <xf numFmtId="0" fontId="50" fillId="0" borderId="6" xfId="25" applyFont="1" applyBorder="1"/>
    <xf numFmtId="176" fontId="56" fillId="0" borderId="6" xfId="25" applyNumberFormat="1" applyFont="1" applyBorder="1" applyAlignment="1">
      <alignment horizontal="right" vertical="center"/>
    </xf>
    <xf numFmtId="0" fontId="56" fillId="0" borderId="0" xfId="25" applyFont="1" applyBorder="1" applyAlignment="1">
      <alignment horizontal="left" vertical="center"/>
    </xf>
    <xf numFmtId="0" fontId="50" fillId="0" borderId="0" xfId="25" applyFont="1" applyBorder="1" applyAlignment="1">
      <alignment horizontal="left" vertical="center"/>
    </xf>
    <xf numFmtId="0" fontId="2" fillId="0" borderId="0" xfId="0" applyFont="1" applyAlignment="1">
      <alignment vertical="center"/>
    </xf>
    <xf numFmtId="0" fontId="56" fillId="0" borderId="6" xfId="25" applyFont="1" applyBorder="1" applyAlignment="1">
      <alignment horizontal="left" vertical="center"/>
    </xf>
    <xf numFmtId="176" fontId="50" fillId="0" borderId="0" xfId="25" applyNumberFormat="1" applyFont="1" applyAlignment="1">
      <alignment horizontal="right"/>
    </xf>
    <xf numFmtId="0" fontId="50" fillId="0" borderId="0" xfId="25" applyFont="1" applyBorder="1" applyAlignment="1" applyProtection="1">
      <alignment horizontal="left" vertical="center" wrapText="1"/>
      <protection locked="0"/>
    </xf>
    <xf numFmtId="0" fontId="50" fillId="0" borderId="4" xfId="25" applyFont="1" applyBorder="1" applyAlignment="1" applyProtection="1">
      <alignment horizontal="center" vertical="center"/>
      <protection locked="0"/>
    </xf>
    <xf numFmtId="0" fontId="50" fillId="0" borderId="5" xfId="25" applyFont="1" applyBorder="1" applyAlignment="1" applyProtection="1">
      <alignment horizontal="center" vertical="center"/>
      <protection locked="0"/>
    </xf>
    <xf numFmtId="0" fontId="50" fillId="0" borderId="6" xfId="25" applyFont="1" applyBorder="1" applyAlignment="1" applyProtection="1">
      <alignment horizontal="center" vertical="center"/>
      <protection locked="0"/>
    </xf>
    <xf numFmtId="0" fontId="50" fillId="0" borderId="6" xfId="25" applyFont="1" applyBorder="1" applyAlignment="1" applyProtection="1">
      <alignment horizontal="left" vertical="center" wrapText="1"/>
      <protection locked="0"/>
    </xf>
    <xf numFmtId="49" fontId="50" fillId="0" borderId="6" xfId="25" applyNumberFormat="1" applyFont="1" applyBorder="1" applyAlignment="1" applyProtection="1">
      <alignment horizontal="center" vertical="center"/>
      <protection locked="0"/>
    </xf>
    <xf numFmtId="2" fontId="50" fillId="0" borderId="6" xfId="25" applyNumberFormat="1" applyFont="1" applyBorder="1" applyAlignment="1" applyProtection="1">
      <alignment horizontal="center" vertical="center"/>
      <protection locked="0"/>
    </xf>
    <xf numFmtId="14" fontId="50" fillId="0" borderId="6" xfId="25" applyNumberFormat="1" applyFont="1" applyBorder="1" applyAlignment="1" applyProtection="1">
      <alignment horizontal="center" vertical="center"/>
      <protection locked="0"/>
    </xf>
    <xf numFmtId="176" fontId="50" fillId="0" borderId="6" xfId="25" applyNumberFormat="1" applyFont="1" applyBorder="1" applyAlignment="1" applyProtection="1">
      <alignment horizontal="center" vertical="center"/>
      <protection locked="0"/>
    </xf>
    <xf numFmtId="0" fontId="50" fillId="17" borderId="15" xfId="25" applyFont="1" applyFill="1" applyBorder="1" applyAlignment="1" applyProtection="1">
      <alignment horizontal="center" vertical="center"/>
      <protection locked="0"/>
    </xf>
    <xf numFmtId="49" fontId="56" fillId="17" borderId="26" xfId="25" applyNumberFormat="1" applyFont="1" applyFill="1" applyBorder="1" applyAlignment="1" applyProtection="1">
      <alignment horizontal="center" vertical="center"/>
      <protection locked="0"/>
    </xf>
    <xf numFmtId="2" fontId="56" fillId="17" borderId="26" xfId="25" applyNumberFormat="1" applyFont="1" applyFill="1" applyBorder="1" applyAlignment="1" applyProtection="1">
      <alignment horizontal="center" vertical="center"/>
      <protection locked="0"/>
    </xf>
    <xf numFmtId="0" fontId="56" fillId="17" borderId="25" xfId="25" applyFont="1" applyFill="1" applyBorder="1" applyAlignment="1">
      <alignment horizontal="center" vertical="center" wrapText="1"/>
    </xf>
    <xf numFmtId="176" fontId="56" fillId="17" borderId="15" xfId="25" applyNumberFormat="1" applyFont="1" applyFill="1" applyBorder="1" applyAlignment="1">
      <alignment horizontal="center" vertical="center" wrapText="1"/>
    </xf>
    <xf numFmtId="0" fontId="50" fillId="0" borderId="12" xfId="25" applyFont="1" applyFill="1" applyBorder="1" applyAlignment="1">
      <alignment horizontal="center" vertical="center"/>
    </xf>
    <xf numFmtId="4" fontId="50" fillId="0" borderId="3" xfId="16" applyFont="1" applyFill="1" applyBorder="1" applyAlignment="1">
      <alignment horizontal="center" vertical="center"/>
    </xf>
    <xf numFmtId="2" fontId="50" fillId="0" borderId="3" xfId="32" applyNumberFormat="1" applyFont="1" applyFill="1" applyBorder="1" applyAlignment="1">
      <alignment horizontal="center" vertical="center"/>
    </xf>
    <xf numFmtId="177" fontId="50" fillId="0" borderId="1" xfId="25" applyNumberFormat="1" applyFont="1" applyBorder="1" applyAlignment="1">
      <alignment horizontal="center" vertical="center" wrapText="1"/>
    </xf>
    <xf numFmtId="176" fontId="50" fillId="0" borderId="1" xfId="25" applyNumberFormat="1" applyFont="1" applyBorder="1" applyAlignment="1">
      <alignment horizontal="center" vertical="center" wrapText="1"/>
    </xf>
    <xf numFmtId="49" fontId="56" fillId="18" borderId="15" xfId="28" applyNumberFormat="1" applyFont="1" applyFill="1" applyBorder="1" applyAlignment="1">
      <alignment horizontal="center" vertical="center"/>
    </xf>
    <xf numFmtId="4" fontId="50" fillId="18" borderId="24" xfId="16" applyFont="1" applyFill="1" applyBorder="1" applyAlignment="1">
      <alignment horizontal="center" vertical="center"/>
    </xf>
    <xf numFmtId="2" fontId="50" fillId="18" borderId="24" xfId="32" applyNumberFormat="1" applyFont="1" applyFill="1" applyBorder="1" applyAlignment="1">
      <alignment horizontal="center" vertical="center"/>
    </xf>
    <xf numFmtId="177" fontId="50" fillId="18" borderId="15" xfId="25" applyNumberFormat="1" applyFont="1" applyFill="1" applyBorder="1" applyAlignment="1">
      <alignment horizontal="center" vertical="center" wrapText="1"/>
    </xf>
    <xf numFmtId="176" fontId="50" fillId="18" borderId="15" xfId="25" applyNumberFormat="1" applyFont="1" applyFill="1" applyBorder="1" applyAlignment="1">
      <alignment horizontal="center" vertical="center" wrapText="1"/>
    </xf>
    <xf numFmtId="49" fontId="56" fillId="0" borderId="1" xfId="28" applyNumberFormat="1" applyFont="1" applyFill="1" applyBorder="1" applyAlignment="1">
      <alignment horizontal="center" vertical="center"/>
    </xf>
    <xf numFmtId="0" fontId="50" fillId="0" borderId="9" xfId="25" applyFont="1" applyBorder="1" applyAlignment="1">
      <alignment vertical="center" wrapText="1"/>
    </xf>
    <xf numFmtId="4" fontId="50" fillId="0" borderId="5" xfId="16" applyFont="1" applyFill="1" applyBorder="1" applyAlignment="1">
      <alignment horizontal="center" vertical="center"/>
    </xf>
    <xf numFmtId="2" fontId="50" fillId="0" borderId="5" xfId="32" applyNumberFormat="1" applyFont="1" applyFill="1" applyBorder="1" applyAlignment="1">
      <alignment horizontal="center" vertical="center"/>
    </xf>
    <xf numFmtId="177" fontId="50" fillId="0" borderId="1" xfId="25" applyNumberFormat="1" applyFont="1" applyFill="1" applyBorder="1" applyAlignment="1">
      <alignment horizontal="center" vertical="center" wrapText="1"/>
    </xf>
    <xf numFmtId="176" fontId="50" fillId="0" borderId="1" xfId="25" applyNumberFormat="1" applyFont="1" applyFill="1" applyBorder="1" applyAlignment="1">
      <alignment horizontal="center" vertical="center" wrapText="1"/>
    </xf>
    <xf numFmtId="0" fontId="56" fillId="19" borderId="15" xfId="25" applyFont="1" applyFill="1" applyBorder="1" applyAlignment="1">
      <alignment horizontal="center" vertical="center"/>
    </xf>
    <xf numFmtId="49" fontId="50" fillId="0" borderId="15" xfId="25" applyNumberFormat="1" applyFont="1" applyFill="1" applyBorder="1" applyAlignment="1" applyProtection="1">
      <alignment horizontal="center" vertical="center"/>
      <protection locked="0"/>
    </xf>
    <xf numFmtId="2" fontId="50" fillId="0" borderId="15" xfId="25" applyNumberFormat="1" applyFont="1" applyFill="1" applyBorder="1" applyAlignment="1" applyProtection="1">
      <alignment horizontal="center" vertical="center"/>
      <protection locked="0"/>
    </xf>
    <xf numFmtId="0" fontId="50" fillId="0" borderId="15" xfId="25" applyFont="1" applyFill="1" applyBorder="1" applyAlignment="1">
      <alignment horizontal="center" vertical="center" wrapText="1"/>
    </xf>
    <xf numFmtId="176" fontId="50" fillId="0" borderId="15" xfId="25" applyNumberFormat="1" applyFont="1" applyFill="1" applyBorder="1" applyAlignment="1">
      <alignment horizontal="center" vertical="center" wrapText="1"/>
    </xf>
    <xf numFmtId="0" fontId="56" fillId="0" borderId="1" xfId="25" applyFont="1" applyFill="1" applyBorder="1" applyAlignment="1">
      <alignment horizontal="center" vertical="center"/>
    </xf>
    <xf numFmtId="176" fontId="56" fillId="0" borderId="1" xfId="25" applyNumberFormat="1" applyFont="1" applyBorder="1" applyAlignment="1">
      <alignment horizontal="center" vertical="center" wrapText="1"/>
    </xf>
    <xf numFmtId="0" fontId="50" fillId="0" borderId="5" xfId="25" applyFont="1" applyBorder="1" applyAlignment="1">
      <alignment vertical="center" wrapText="1"/>
    </xf>
    <xf numFmtId="0" fontId="50" fillId="0" borderId="3" xfId="25" applyFont="1" applyBorder="1" applyAlignment="1">
      <alignment vertical="center"/>
    </xf>
    <xf numFmtId="0" fontId="50" fillId="0" borderId="3" xfId="25" applyFont="1" applyBorder="1" applyAlignment="1" applyProtection="1">
      <alignment horizontal="center" vertical="center"/>
      <protection locked="0"/>
    </xf>
    <xf numFmtId="44" fontId="50" fillId="0" borderId="12" xfId="21" applyFont="1" applyBorder="1" applyAlignment="1">
      <alignment horizontal="center" vertical="center" wrapText="1"/>
    </xf>
    <xf numFmtId="0" fontId="50" fillId="0" borderId="5" xfId="25" applyFont="1" applyFill="1" applyBorder="1" applyAlignment="1">
      <alignment horizontal="center" vertical="center"/>
    </xf>
    <xf numFmtId="0" fontId="50" fillId="0" borderId="0" xfId="25" applyFont="1" applyBorder="1" applyAlignment="1">
      <alignment vertical="center"/>
    </xf>
    <xf numFmtId="0" fontId="50" fillId="0" borderId="9" xfId="25" applyFont="1" applyBorder="1" applyAlignment="1">
      <alignment vertical="center"/>
    </xf>
    <xf numFmtId="44" fontId="50" fillId="0" borderId="1" xfId="21" applyFont="1" applyBorder="1" applyAlignment="1">
      <alignment horizontal="center" vertical="center" wrapText="1"/>
    </xf>
    <xf numFmtId="0" fontId="50" fillId="0" borderId="27" xfId="25" applyFont="1" applyFill="1" applyBorder="1" applyAlignment="1">
      <alignment horizontal="center" vertical="center"/>
    </xf>
    <xf numFmtId="0" fontId="50" fillId="0" borderId="10" xfId="25" applyFont="1" applyBorder="1" applyAlignment="1">
      <alignment vertical="center"/>
    </xf>
    <xf numFmtId="0" fontId="50" fillId="0" borderId="6" xfId="25" applyFont="1" applyBorder="1" applyAlignment="1">
      <alignment vertical="center"/>
    </xf>
    <xf numFmtId="0" fontId="50" fillId="0" borderId="11" xfId="25" applyFont="1" applyBorder="1" applyAlignment="1">
      <alignment vertical="center"/>
    </xf>
    <xf numFmtId="0" fontId="50" fillId="0" borderId="10" xfId="25" applyFont="1" applyBorder="1" applyAlignment="1" applyProtection="1">
      <alignment horizontal="center" vertical="center"/>
      <protection locked="0"/>
    </xf>
    <xf numFmtId="2" fontId="50" fillId="0" borderId="10" xfId="32" applyNumberFormat="1" applyFont="1" applyFill="1" applyBorder="1" applyAlignment="1">
      <alignment horizontal="center" vertical="center"/>
    </xf>
    <xf numFmtId="44" fontId="50" fillId="0" borderId="27" xfId="21" applyFont="1" applyBorder="1" applyAlignment="1">
      <alignment horizontal="center" vertical="center" wrapText="1"/>
    </xf>
    <xf numFmtId="0" fontId="50" fillId="0" borderId="12" xfId="25" applyFont="1" applyBorder="1" applyAlignment="1" applyProtection="1">
      <alignment horizontal="center" vertical="center"/>
      <protection locked="0"/>
    </xf>
    <xf numFmtId="2" fontId="56" fillId="19" borderId="10" xfId="32" applyNumberFormat="1" applyFont="1" applyFill="1" applyBorder="1" applyAlignment="1">
      <alignment horizontal="center" vertical="center"/>
    </xf>
    <xf numFmtId="177" fontId="56" fillId="19" borderId="27" xfId="25" applyNumberFormat="1" applyFont="1" applyFill="1" applyBorder="1" applyAlignment="1">
      <alignment horizontal="center" vertical="center" wrapText="1"/>
    </xf>
    <xf numFmtId="44" fontId="56" fillId="19" borderId="27" xfId="21" applyFont="1" applyFill="1" applyBorder="1" applyAlignment="1">
      <alignment horizontal="center" vertical="center" wrapText="1"/>
    </xf>
    <xf numFmtId="4" fontId="50" fillId="0" borderId="0" xfId="17" applyNumberFormat="1" applyFont="1" applyBorder="1" applyAlignment="1">
      <alignment horizontal="center" vertical="center" wrapText="1"/>
    </xf>
    <xf numFmtId="0" fontId="50" fillId="0" borderId="1" xfId="25" applyFont="1" applyBorder="1" applyAlignment="1" applyProtection="1">
      <alignment horizontal="center" vertical="center"/>
      <protection locked="0"/>
    </xf>
    <xf numFmtId="0" fontId="56" fillId="0" borderId="12" xfId="25" applyFont="1" applyFill="1" applyBorder="1" applyAlignment="1">
      <alignment horizontal="center" vertical="center"/>
    </xf>
    <xf numFmtId="2" fontId="50" fillId="0" borderId="12" xfId="32" applyNumberFormat="1" applyFont="1" applyFill="1" applyBorder="1" applyAlignment="1">
      <alignment horizontal="center" vertical="center"/>
    </xf>
    <xf numFmtId="177" fontId="50" fillId="0" borderId="0" xfId="25" applyNumberFormat="1" applyFont="1" applyBorder="1" applyAlignment="1">
      <alignment horizontal="center" vertical="center" wrapText="1"/>
    </xf>
    <xf numFmtId="177" fontId="50" fillId="0" borderId="12" xfId="25" applyNumberFormat="1" applyFont="1" applyBorder="1" applyAlignment="1">
      <alignment horizontal="center" vertical="center" wrapText="1"/>
    </xf>
    <xf numFmtId="2" fontId="50" fillId="0" borderId="1" xfId="32" applyNumberFormat="1" applyFont="1" applyFill="1" applyBorder="1" applyAlignment="1">
      <alignment horizontal="center" vertical="center"/>
    </xf>
    <xf numFmtId="0" fontId="50" fillId="0" borderId="1" xfId="25" applyFont="1" applyFill="1" applyBorder="1" applyAlignment="1">
      <alignment horizontal="center" vertical="center"/>
    </xf>
    <xf numFmtId="44" fontId="50" fillId="0" borderId="0" xfId="21" applyFont="1" applyBorder="1" applyAlignment="1">
      <alignment horizontal="center" vertical="center" wrapText="1"/>
    </xf>
    <xf numFmtId="0" fontId="50" fillId="0" borderId="27" xfId="25" applyFont="1" applyBorder="1" applyAlignment="1" applyProtection="1">
      <alignment horizontal="center" vertical="center"/>
      <protection locked="0"/>
    </xf>
    <xf numFmtId="2" fontId="50" fillId="0" borderId="27" xfId="32" applyNumberFormat="1" applyFont="1" applyFill="1" applyBorder="1" applyAlignment="1">
      <alignment horizontal="center" vertical="center"/>
    </xf>
    <xf numFmtId="44" fontId="50" fillId="0" borderId="6" xfId="21" applyFont="1" applyBorder="1" applyAlignment="1">
      <alignment horizontal="center" vertical="center" wrapText="1"/>
    </xf>
    <xf numFmtId="0" fontId="56" fillId="0" borderId="4" xfId="25" applyFont="1" applyBorder="1" applyAlignment="1">
      <alignment vertical="center"/>
    </xf>
    <xf numFmtId="0" fontId="56" fillId="0" borderId="3" xfId="25" applyFont="1" applyBorder="1" applyAlignment="1">
      <alignment horizontal="right" vertical="center"/>
    </xf>
    <xf numFmtId="0" fontId="56" fillId="0" borderId="5" xfId="25" applyFont="1" applyBorder="1" applyAlignment="1">
      <alignment vertical="center"/>
    </xf>
    <xf numFmtId="0" fontId="56" fillId="0" borderId="9" xfId="25" applyFont="1" applyBorder="1" applyAlignment="1">
      <alignment vertical="center"/>
    </xf>
    <xf numFmtId="44" fontId="56" fillId="19" borderId="10" xfId="21" applyFont="1" applyFill="1" applyBorder="1" applyAlignment="1">
      <alignment horizontal="center" vertical="center" wrapText="1"/>
    </xf>
    <xf numFmtId="44" fontId="56" fillId="19" borderId="15" xfId="21" applyFont="1" applyFill="1" applyBorder="1" applyAlignment="1">
      <alignment horizontal="center" vertical="center" wrapText="1"/>
    </xf>
    <xf numFmtId="44" fontId="50" fillId="0" borderId="5" xfId="21" applyFont="1" applyBorder="1" applyAlignment="1">
      <alignment horizontal="center" vertical="center" wrapText="1"/>
    </xf>
    <xf numFmtId="0" fontId="90" fillId="19" borderId="24" xfId="25" applyFont="1" applyFill="1" applyBorder="1" applyAlignment="1">
      <alignment vertical="center"/>
    </xf>
    <xf numFmtId="0" fontId="90" fillId="19" borderId="25" xfId="25" applyFont="1" applyFill="1" applyBorder="1" applyAlignment="1">
      <alignment vertical="center"/>
    </xf>
    <xf numFmtId="0" fontId="90" fillId="19" borderId="26" xfId="25" applyFont="1" applyFill="1" applyBorder="1" applyAlignment="1">
      <alignment vertical="center"/>
    </xf>
    <xf numFmtId="0" fontId="50" fillId="0" borderId="24" xfId="25" applyFont="1" applyFill="1" applyBorder="1" applyAlignment="1">
      <alignment horizontal="center" vertical="center" wrapText="1"/>
    </xf>
    <xf numFmtId="44" fontId="56" fillId="0" borderId="1" xfId="21" applyFont="1" applyBorder="1" applyAlignment="1">
      <alignment horizontal="center" vertical="center" wrapText="1"/>
    </xf>
    <xf numFmtId="2" fontId="56" fillId="19" borderId="25" xfId="32" applyNumberFormat="1" applyFont="1" applyFill="1" applyBorder="1" applyAlignment="1">
      <alignment horizontal="center" vertical="center"/>
    </xf>
    <xf numFmtId="44" fontId="56" fillId="19" borderId="24" xfId="21" applyFont="1" applyFill="1" applyBorder="1" applyAlignment="1">
      <alignment horizontal="center" vertical="center" wrapText="1"/>
    </xf>
    <xf numFmtId="2" fontId="56" fillId="19" borderId="24" xfId="32" applyNumberFormat="1" applyFont="1" applyFill="1" applyBorder="1" applyAlignment="1">
      <alignment horizontal="center" vertical="center"/>
    </xf>
    <xf numFmtId="0" fontId="56" fillId="0" borderId="5" xfId="25" applyFont="1" applyFill="1" applyBorder="1" applyAlignment="1">
      <alignment horizontal="center" vertical="center"/>
    </xf>
    <xf numFmtId="0" fontId="50" fillId="0" borderId="0" xfId="25" applyFont="1" applyBorder="1" applyAlignment="1" applyProtection="1">
      <alignment horizontal="center" vertical="center"/>
      <protection locked="0"/>
    </xf>
    <xf numFmtId="44" fontId="50" fillId="0" borderId="1" xfId="21" applyFont="1" applyFill="1" applyBorder="1" applyAlignment="1">
      <alignment horizontal="center" vertical="center" wrapText="1"/>
    </xf>
    <xf numFmtId="177" fontId="56" fillId="19" borderId="15" xfId="25" applyNumberFormat="1" applyFont="1" applyFill="1" applyBorder="1" applyAlignment="1">
      <alignment horizontal="center" vertical="center" wrapText="1"/>
    </xf>
    <xf numFmtId="0" fontId="56" fillId="0" borderId="15" xfId="25" applyFont="1" applyFill="1" applyBorder="1" applyAlignment="1">
      <alignment horizontal="center" vertical="center"/>
    </xf>
    <xf numFmtId="177" fontId="56" fillId="0" borderId="4" xfId="25" applyNumberFormat="1" applyFont="1" applyFill="1" applyBorder="1" applyAlignment="1">
      <alignment horizontal="right" vertical="center"/>
    </xf>
    <xf numFmtId="176" fontId="56" fillId="0" borderId="8" xfId="25" applyNumberFormat="1" applyFont="1" applyFill="1" applyBorder="1" applyAlignment="1">
      <alignment horizontal="center" vertical="center" wrapText="1"/>
    </xf>
    <xf numFmtId="0" fontId="56" fillId="20" borderId="15" xfId="25" applyFont="1" applyFill="1" applyBorder="1" applyAlignment="1">
      <alignment horizontal="center" vertical="center"/>
    </xf>
    <xf numFmtId="4" fontId="50" fillId="0" borderId="5" xfId="16" applyFont="1" applyBorder="1" applyAlignment="1">
      <alignment horizontal="center" vertical="center"/>
    </xf>
    <xf numFmtId="2" fontId="50" fillId="0" borderId="0" xfId="32" applyNumberFormat="1" applyFont="1" applyBorder="1" applyAlignment="1">
      <alignment horizontal="center" vertical="center"/>
    </xf>
    <xf numFmtId="2" fontId="50" fillId="0" borderId="0" xfId="25" applyNumberFormat="1" applyFont="1" applyFill="1" applyBorder="1" applyAlignment="1" applyProtection="1">
      <alignment horizontal="center" vertical="center" wrapText="1"/>
      <protection locked="0"/>
    </xf>
    <xf numFmtId="176" fontId="50" fillId="0" borderId="9" xfId="25" applyNumberFormat="1" applyFont="1" applyFill="1" applyBorder="1" applyAlignment="1" applyProtection="1">
      <alignment horizontal="center" vertical="center" wrapText="1"/>
      <protection locked="0"/>
    </xf>
    <xf numFmtId="0" fontId="50" fillId="0" borderId="0" xfId="25" applyFont="1" applyFill="1" applyBorder="1" applyAlignment="1">
      <alignment horizontal="left" vertical="center" wrapText="1"/>
    </xf>
    <xf numFmtId="0" fontId="50" fillId="0" borderId="10" xfId="25" applyFont="1" applyFill="1" applyBorder="1" applyAlignment="1">
      <alignment horizontal="center" vertical="center"/>
    </xf>
    <xf numFmtId="2" fontId="50" fillId="0" borderId="6" xfId="25" applyNumberFormat="1" applyFont="1" applyFill="1" applyBorder="1" applyAlignment="1" applyProtection="1">
      <alignment horizontal="center" vertical="center"/>
    </xf>
    <xf numFmtId="177" fontId="50" fillId="0" borderId="6" xfId="25" applyNumberFormat="1" applyFont="1" applyBorder="1" applyAlignment="1">
      <alignment horizontal="center" vertical="center" wrapText="1"/>
    </xf>
    <xf numFmtId="176" fontId="50" fillId="0" borderId="11" xfId="25" applyNumberFormat="1" applyFont="1" applyBorder="1" applyAlignment="1">
      <alignment horizontal="center" vertical="center" wrapText="1"/>
    </xf>
    <xf numFmtId="2" fontId="50" fillId="0" borderId="0" xfId="25" applyNumberFormat="1" applyFont="1" applyFill="1" applyBorder="1" applyAlignment="1">
      <alignment horizontal="center"/>
    </xf>
    <xf numFmtId="2" fontId="50" fillId="0" borderId="10" xfId="25" applyNumberFormat="1" applyFont="1" applyBorder="1" applyAlignment="1">
      <alignment horizontal="center"/>
    </xf>
    <xf numFmtId="2" fontId="50" fillId="0" borderId="6" xfId="25" applyNumberFormat="1" applyFont="1" applyBorder="1" applyAlignment="1">
      <alignment horizontal="left" vertical="center"/>
    </xf>
    <xf numFmtId="177" fontId="56" fillId="17" borderId="24" xfId="25" applyNumberFormat="1" applyFont="1" applyFill="1" applyBorder="1" applyAlignment="1">
      <alignment vertical="center"/>
    </xf>
    <xf numFmtId="177" fontId="56" fillId="17" borderId="25" xfId="25" applyNumberFormat="1" applyFont="1" applyFill="1" applyBorder="1" applyAlignment="1">
      <alignment vertical="center"/>
    </xf>
    <xf numFmtId="44" fontId="56" fillId="21" borderId="15" xfId="21" applyFont="1" applyFill="1" applyBorder="1" applyAlignment="1">
      <alignment horizontal="center" vertical="center" wrapText="1"/>
    </xf>
    <xf numFmtId="0" fontId="56" fillId="0" borderId="0" xfId="25" applyFont="1" applyFill="1" applyBorder="1" applyAlignment="1">
      <alignment horizontal="left" vertical="center" wrapText="1"/>
    </xf>
    <xf numFmtId="2" fontId="50" fillId="0" borderId="0" xfId="25" applyNumberFormat="1" applyFont="1" applyFill="1" applyBorder="1" applyAlignment="1" applyProtection="1">
      <alignment horizontal="center" vertical="center"/>
    </xf>
    <xf numFmtId="177" fontId="50" fillId="0" borderId="0" xfId="25" applyNumberFormat="1" applyFont="1" applyFill="1" applyBorder="1" applyAlignment="1">
      <alignment horizontal="center" vertical="center" wrapText="1"/>
    </xf>
    <xf numFmtId="176" fontId="56" fillId="0" borderId="0" xfId="25" applyNumberFormat="1" applyFont="1" applyFill="1" applyBorder="1" applyAlignment="1">
      <alignment horizontal="center" vertical="center" wrapText="1"/>
    </xf>
    <xf numFmtId="0" fontId="50" fillId="17" borderId="24" xfId="25" applyFont="1" applyFill="1" applyBorder="1" applyAlignment="1" applyProtection="1">
      <alignment horizontal="center" vertical="center"/>
      <protection locked="0"/>
    </xf>
    <xf numFmtId="177" fontId="50" fillId="0" borderId="12" xfId="25" applyNumberFormat="1" applyFont="1" applyFill="1" applyBorder="1" applyAlignment="1">
      <alignment horizontal="center" vertical="center" wrapText="1"/>
    </xf>
    <xf numFmtId="176" fontId="50" fillId="0" borderId="12" xfId="25" applyNumberFormat="1" applyFont="1" applyFill="1" applyBorder="1" applyAlignment="1">
      <alignment horizontal="center" vertical="center" wrapText="1"/>
    </xf>
    <xf numFmtId="168" fontId="50" fillId="0" borderId="5" xfId="32" applyNumberFormat="1" applyFont="1" applyFill="1" applyBorder="1" applyAlignment="1">
      <alignment horizontal="center" vertical="center"/>
    </xf>
    <xf numFmtId="0" fontId="91" fillId="0" borderId="0" xfId="25" applyFont="1" applyBorder="1" applyAlignment="1">
      <alignment vertical="center"/>
    </xf>
    <xf numFmtId="0" fontId="56" fillId="0" borderId="5" xfId="25" applyFont="1" applyBorder="1" applyAlignment="1">
      <alignment horizontal="right" vertical="center"/>
    </xf>
    <xf numFmtId="0" fontId="56" fillId="0" borderId="12" xfId="25" applyFont="1" applyBorder="1" applyAlignment="1">
      <alignment horizontal="right" vertical="center"/>
    </xf>
    <xf numFmtId="44" fontId="50" fillId="0" borderId="27" xfId="21" applyFont="1" applyFill="1" applyBorder="1" applyAlignment="1">
      <alignment horizontal="center" vertical="center" wrapText="1"/>
    </xf>
    <xf numFmtId="0" fontId="50" fillId="0" borderId="3" xfId="25" applyFont="1" applyFill="1" applyBorder="1" applyAlignment="1">
      <alignment horizontal="center" vertical="center"/>
    </xf>
    <xf numFmtId="44" fontId="50" fillId="0" borderId="4" xfId="21" applyFont="1" applyBorder="1" applyAlignment="1">
      <alignment horizontal="center" vertical="center" wrapText="1"/>
    </xf>
    <xf numFmtId="44" fontId="50" fillId="0" borderId="12" xfId="21" applyFont="1" applyFill="1" applyBorder="1" applyAlignment="1">
      <alignment horizontal="center" vertical="center" wrapText="1"/>
    </xf>
    <xf numFmtId="44" fontId="50" fillId="0" borderId="9" xfId="21" applyFont="1" applyFill="1" applyBorder="1" applyAlignment="1">
      <alignment horizontal="center" vertical="center" wrapText="1"/>
    </xf>
    <xf numFmtId="2" fontId="56" fillId="19" borderId="6" xfId="32" applyNumberFormat="1" applyFont="1" applyFill="1" applyBorder="1" applyAlignment="1">
      <alignment horizontal="center" vertical="center"/>
    </xf>
    <xf numFmtId="44" fontId="50" fillId="0" borderId="8" xfId="21" applyFont="1" applyBorder="1" applyAlignment="1">
      <alignment horizontal="center" vertical="center" wrapText="1"/>
    </xf>
    <xf numFmtId="44" fontId="50" fillId="0" borderId="9" xfId="21" applyFont="1" applyBorder="1" applyAlignment="1">
      <alignment horizontal="center" vertical="center" wrapText="1"/>
    </xf>
    <xf numFmtId="0" fontId="56" fillId="0" borderId="1" xfId="25" applyFont="1" applyBorder="1" applyAlignment="1">
      <alignment horizontal="right" vertical="center"/>
    </xf>
    <xf numFmtId="0" fontId="56" fillId="0" borderId="27" xfId="25" applyFont="1" applyFill="1" applyBorder="1" applyAlignment="1">
      <alignment horizontal="center" vertical="center"/>
    </xf>
    <xf numFmtId="168" fontId="50" fillId="0" borderId="10" xfId="32" applyNumberFormat="1" applyFont="1" applyFill="1" applyBorder="1" applyAlignment="1">
      <alignment horizontal="center" vertical="center"/>
    </xf>
    <xf numFmtId="0" fontId="91" fillId="0" borderId="0" xfId="25" applyFont="1" applyBorder="1" applyAlignment="1">
      <alignment horizontal="right" vertical="center"/>
    </xf>
    <xf numFmtId="0" fontId="50" fillId="0" borderId="15" xfId="25" applyFont="1" applyFill="1" applyBorder="1" applyAlignment="1">
      <alignment horizontal="center" vertical="center"/>
    </xf>
    <xf numFmtId="0" fontId="50" fillId="0" borderId="24" xfId="25" applyFont="1" applyBorder="1" applyAlignment="1" applyProtection="1">
      <alignment horizontal="center" vertical="center"/>
      <protection locked="0"/>
    </xf>
    <xf numFmtId="2" fontId="50" fillId="0" borderId="24" xfId="32" applyNumberFormat="1" applyFont="1" applyFill="1" applyBorder="1" applyAlignment="1">
      <alignment horizontal="center" vertical="center"/>
    </xf>
    <xf numFmtId="44" fontId="50" fillId="0" borderId="15" xfId="21" applyFont="1" applyBorder="1" applyAlignment="1">
      <alignment horizontal="center" vertical="center" wrapText="1"/>
    </xf>
    <xf numFmtId="176" fontId="50" fillId="0" borderId="12" xfId="25" applyNumberFormat="1" applyFont="1" applyBorder="1" applyAlignment="1">
      <alignment horizontal="center" vertical="center" wrapText="1"/>
    </xf>
    <xf numFmtId="0" fontId="56" fillId="0" borderId="0" xfId="25" applyFont="1" applyBorder="1" applyAlignment="1">
      <alignment horizontal="right" vertical="center"/>
    </xf>
    <xf numFmtId="44" fontId="56" fillId="21" borderId="27" xfId="21" applyFont="1" applyFill="1" applyBorder="1" applyAlignment="1">
      <alignment horizontal="center" vertical="center" wrapText="1"/>
    </xf>
    <xf numFmtId="44" fontId="50" fillId="0" borderId="12" xfId="21" applyFont="1" applyBorder="1" applyAlignment="1">
      <alignment horizontal="center" vertical="center"/>
    </xf>
    <xf numFmtId="44" fontId="50" fillId="0" borderId="1" xfId="21" applyFont="1" applyBorder="1" applyAlignment="1">
      <alignment horizontal="center" vertical="center"/>
    </xf>
    <xf numFmtId="0" fontId="50" fillId="0" borderId="5" xfId="0" applyFont="1" applyBorder="1" applyAlignment="1" applyProtection="1">
      <alignment horizontal="center" vertical="center"/>
      <protection locked="0"/>
    </xf>
    <xf numFmtId="177" fontId="50" fillId="0" borderId="27" xfId="25" applyNumberFormat="1" applyFont="1" applyBorder="1" applyAlignment="1">
      <alignment horizontal="center" vertical="center" wrapText="1"/>
    </xf>
    <xf numFmtId="0" fontId="50" fillId="0" borderId="15" xfId="25" applyFont="1" applyBorder="1" applyAlignment="1" applyProtection="1">
      <alignment horizontal="center" vertical="center"/>
      <protection locked="0"/>
    </xf>
    <xf numFmtId="2" fontId="50" fillId="0" borderId="4" xfId="25" applyNumberFormat="1" applyFont="1" applyFill="1" applyBorder="1" applyAlignment="1" applyProtection="1">
      <alignment horizontal="center" vertical="center"/>
    </xf>
    <xf numFmtId="177" fontId="50" fillId="0" borderId="4" xfId="25" applyNumberFormat="1" applyFont="1" applyFill="1" applyBorder="1" applyAlignment="1">
      <alignment horizontal="center" vertical="center" wrapText="1"/>
    </xf>
    <xf numFmtId="4" fontId="66" fillId="0" borderId="5" xfId="16" applyFont="1" applyFill="1" applyBorder="1" applyAlignment="1">
      <alignment horizontal="center" vertical="center"/>
    </xf>
    <xf numFmtId="176" fontId="50" fillId="0" borderId="27" xfId="25" applyNumberFormat="1" applyFont="1" applyBorder="1" applyAlignment="1">
      <alignment horizontal="center" vertical="center" wrapText="1"/>
    </xf>
    <xf numFmtId="0" fontId="91" fillId="0" borderId="4" xfId="25" applyFont="1" applyBorder="1" applyAlignment="1">
      <alignment vertical="center"/>
    </xf>
    <xf numFmtId="0" fontId="56" fillId="0" borderId="5" xfId="25" applyFont="1" applyBorder="1" applyAlignment="1" applyProtection="1">
      <alignment horizontal="center" vertical="center"/>
      <protection locked="0"/>
    </xf>
    <xf numFmtId="2" fontId="56" fillId="0" borderId="5" xfId="32" applyNumberFormat="1" applyFont="1" applyFill="1" applyBorder="1" applyAlignment="1">
      <alignment horizontal="center" vertical="center"/>
    </xf>
    <xf numFmtId="44" fontId="56" fillId="21" borderId="26" xfId="21" applyFont="1" applyFill="1" applyBorder="1" applyAlignment="1">
      <alignment horizontal="center" vertical="center" wrapText="1"/>
    </xf>
    <xf numFmtId="0" fontId="50" fillId="11" borderId="0" xfId="25" applyFont="1" applyFill="1" applyBorder="1" applyAlignment="1">
      <alignment horizontal="center" vertical="center"/>
    </xf>
    <xf numFmtId="0" fontId="56" fillId="11" borderId="0" xfId="25" applyFont="1" applyFill="1" applyBorder="1" applyAlignment="1">
      <alignment horizontal="left" vertical="center" wrapText="1"/>
    </xf>
    <xf numFmtId="2" fontId="50" fillId="11" borderId="0" xfId="25" applyNumberFormat="1" applyFont="1" applyFill="1" applyBorder="1" applyAlignment="1" applyProtection="1">
      <alignment horizontal="center" vertical="center"/>
    </xf>
    <xf numFmtId="177" fontId="50" fillId="11" borderId="0" xfId="25" applyNumberFormat="1" applyFont="1" applyFill="1" applyBorder="1" applyAlignment="1">
      <alignment horizontal="center" vertical="center" wrapText="1"/>
    </xf>
    <xf numFmtId="176" fontId="56" fillId="11" borderId="0" xfId="25" applyNumberFormat="1" applyFont="1" applyFill="1" applyBorder="1" applyAlignment="1">
      <alignment horizontal="center" vertical="center" wrapText="1"/>
    </xf>
    <xf numFmtId="176" fontId="56" fillId="0" borderId="9" xfId="25" applyNumberFormat="1" applyFont="1" applyFill="1" applyBorder="1" applyAlignment="1">
      <alignment horizontal="center" vertical="center" wrapText="1"/>
    </xf>
    <xf numFmtId="4" fontId="50" fillId="0" borderId="0" xfId="16" applyFont="1" applyBorder="1" applyAlignment="1">
      <alignment horizontal="center" vertical="center"/>
    </xf>
    <xf numFmtId="176" fontId="50" fillId="0" borderId="9" xfId="25" applyNumberFormat="1" applyFont="1" applyBorder="1" applyAlignment="1">
      <alignment horizontal="center" vertical="center" wrapText="1"/>
    </xf>
    <xf numFmtId="49" fontId="50" fillId="0" borderId="1" xfId="25" applyNumberFormat="1" applyFont="1" applyBorder="1" applyAlignment="1">
      <alignment horizontal="center" vertical="center"/>
    </xf>
    <xf numFmtId="0" fontId="56" fillId="0" borderId="9" xfId="25" applyFont="1" applyBorder="1" applyAlignment="1">
      <alignment horizontal="right" vertical="center"/>
    </xf>
    <xf numFmtId="4" fontId="50" fillId="0" borderId="10" xfId="16" applyFont="1" applyFill="1" applyBorder="1" applyAlignment="1">
      <alignment horizontal="center" vertical="center"/>
    </xf>
    <xf numFmtId="0" fontId="56" fillId="20" borderId="28" xfId="25" applyFont="1" applyFill="1" applyBorder="1" applyAlignment="1">
      <alignment horizontal="center" vertical="center"/>
    </xf>
    <xf numFmtId="49" fontId="56" fillId="0" borderId="27" xfId="28" applyNumberFormat="1" applyFont="1" applyFill="1" applyBorder="1" applyAlignment="1">
      <alignment horizontal="center" vertical="center"/>
    </xf>
    <xf numFmtId="177" fontId="50" fillId="0" borderId="27" xfId="25" applyNumberFormat="1" applyFont="1" applyFill="1" applyBorder="1" applyAlignment="1">
      <alignment horizontal="center" vertical="center" wrapText="1"/>
    </xf>
    <xf numFmtId="176" fontId="50" fillId="0" borderId="27" xfId="25" applyNumberFormat="1" applyFont="1" applyFill="1" applyBorder="1" applyAlignment="1">
      <alignment horizontal="center" vertical="center" wrapText="1"/>
    </xf>
    <xf numFmtId="172" fontId="50" fillId="0" borderId="1" xfId="25" applyNumberFormat="1" applyFont="1" applyBorder="1" applyAlignment="1">
      <alignment horizontal="center" vertical="center" wrapText="1"/>
    </xf>
    <xf numFmtId="4" fontId="50" fillId="0" borderId="0" xfId="17" applyNumberFormat="1" applyFont="1" applyFill="1" applyBorder="1" applyAlignment="1">
      <alignment horizontal="center" vertical="center" wrapText="1"/>
    </xf>
    <xf numFmtId="0" fontId="56" fillId="0" borderId="10" xfId="25" applyFont="1" applyFill="1" applyBorder="1" applyAlignment="1">
      <alignment horizontal="center" vertical="center"/>
    </xf>
    <xf numFmtId="0" fontId="50" fillId="11" borderId="0" xfId="25" applyFont="1" applyFill="1" applyAlignment="1">
      <alignment horizontal="center"/>
    </xf>
    <xf numFmtId="0" fontId="50" fillId="11" borderId="0" xfId="25" applyFont="1" applyFill="1" applyBorder="1" applyAlignment="1" applyProtection="1">
      <alignment horizontal="left" vertical="center" wrapText="1"/>
      <protection locked="0"/>
    </xf>
    <xf numFmtId="0" fontId="50" fillId="11" borderId="0" xfId="25" applyFont="1" applyFill="1" applyAlignment="1">
      <alignment horizontal="center" vertical="center"/>
    </xf>
    <xf numFmtId="2" fontId="50" fillId="11" borderId="0" xfId="25" applyNumberFormat="1" applyFont="1" applyFill="1" applyAlignment="1">
      <alignment horizontal="center" vertical="center"/>
    </xf>
    <xf numFmtId="0" fontId="50" fillId="17" borderId="15" xfId="0" applyFont="1" applyFill="1" applyBorder="1" applyAlignment="1" applyProtection="1">
      <alignment horizontal="center" vertical="center"/>
      <protection locked="0"/>
    </xf>
    <xf numFmtId="0" fontId="50" fillId="0" borderId="0" xfId="25" applyFont="1" applyFill="1" applyAlignment="1">
      <alignment horizontal="center" vertical="center"/>
    </xf>
    <xf numFmtId="0" fontId="50" fillId="0" borderId="12" xfId="0" applyFont="1" applyFill="1" applyBorder="1" applyAlignment="1">
      <alignment horizontal="center" vertical="center"/>
    </xf>
    <xf numFmtId="0" fontId="56" fillId="19" borderId="15" xfId="0" applyFont="1" applyFill="1" applyBorder="1" applyAlignment="1">
      <alignment horizontal="center" vertical="center"/>
    </xf>
    <xf numFmtId="0" fontId="56" fillId="0" borderId="1" xfId="0" applyFont="1" applyFill="1" applyBorder="1" applyAlignment="1">
      <alignment horizontal="center" vertical="center"/>
    </xf>
    <xf numFmtId="177" fontId="50" fillId="0" borderId="1" xfId="0" applyNumberFormat="1" applyFont="1" applyBorder="1" applyAlignment="1">
      <alignment horizontal="center" vertical="center" wrapText="1"/>
    </xf>
    <xf numFmtId="176" fontId="56" fillId="0" borderId="1" xfId="0" applyNumberFormat="1" applyFont="1" applyBorder="1" applyAlignment="1">
      <alignment horizontal="center" vertical="center" wrapText="1"/>
    </xf>
    <xf numFmtId="0" fontId="50" fillId="0" borderId="1" xfId="0" applyFont="1" applyFill="1" applyBorder="1" applyAlignment="1">
      <alignment horizontal="center" vertical="center"/>
    </xf>
    <xf numFmtId="176" fontId="50" fillId="0" borderId="1" xfId="0" applyNumberFormat="1" applyFont="1" applyBorder="1" applyAlignment="1">
      <alignment horizontal="center" vertical="center" wrapText="1"/>
    </xf>
    <xf numFmtId="0" fontId="50" fillId="0" borderId="5" xfId="0" applyFont="1" applyFill="1" applyBorder="1" applyAlignment="1">
      <alignment horizontal="center" vertical="center"/>
    </xf>
    <xf numFmtId="177" fontId="56" fillId="19" borderId="15" xfId="0" applyNumberFormat="1" applyFont="1" applyFill="1" applyBorder="1" applyAlignment="1">
      <alignment horizontal="center" vertical="center" wrapText="1"/>
    </xf>
    <xf numFmtId="0" fontId="50" fillId="0" borderId="15" xfId="25" applyFont="1" applyBorder="1" applyAlignment="1">
      <alignment horizontal="center" vertical="center"/>
    </xf>
    <xf numFmtId="0" fontId="56" fillId="0" borderId="0" xfId="0" applyFont="1" applyFill="1" applyBorder="1" applyAlignment="1">
      <alignment horizontal="left" vertical="center" wrapText="1"/>
    </xf>
    <xf numFmtId="0" fontId="50" fillId="0" borderId="3" xfId="0" applyFont="1" applyFill="1" applyBorder="1" applyAlignment="1">
      <alignment horizontal="center" vertical="center"/>
    </xf>
    <xf numFmtId="2" fontId="50" fillId="0" borderId="4" xfId="0" applyNumberFormat="1" applyFont="1" applyFill="1" applyBorder="1" applyAlignment="1" applyProtection="1">
      <alignment horizontal="center" vertical="center"/>
    </xf>
    <xf numFmtId="177" fontId="50" fillId="0" borderId="4" xfId="0" applyNumberFormat="1" applyFont="1" applyFill="1" applyBorder="1" applyAlignment="1">
      <alignment horizontal="center" vertical="center" wrapText="1"/>
    </xf>
    <xf numFmtId="176" fontId="56" fillId="0" borderId="8" xfId="0" applyNumberFormat="1" applyFont="1" applyFill="1" applyBorder="1" applyAlignment="1">
      <alignment horizontal="center" vertical="center" wrapText="1"/>
    </xf>
    <xf numFmtId="0" fontId="56" fillId="20" borderId="15" xfId="0" applyFont="1" applyFill="1" applyBorder="1" applyAlignment="1">
      <alignment horizontal="center" vertical="center"/>
    </xf>
    <xf numFmtId="2" fontId="50" fillId="0" borderId="0" xfId="0" applyNumberFormat="1" applyFont="1" applyFill="1" applyBorder="1" applyAlignment="1" applyProtection="1">
      <alignment horizontal="center" vertical="center" wrapText="1"/>
      <protection locked="0"/>
    </xf>
    <xf numFmtId="176" fontId="50" fillId="0" borderId="9" xfId="0" applyNumberFormat="1" applyFont="1" applyFill="1" applyBorder="1" applyAlignment="1" applyProtection="1">
      <alignment horizontal="center" vertical="center" wrapText="1"/>
      <protection locked="0"/>
    </xf>
    <xf numFmtId="0" fontId="50" fillId="0" borderId="0" xfId="0" applyFont="1" applyFill="1" applyBorder="1" applyAlignment="1">
      <alignment horizontal="left" vertical="center" wrapText="1"/>
    </xf>
    <xf numFmtId="0" fontId="50" fillId="0" borderId="10" xfId="0" applyFont="1" applyFill="1" applyBorder="1" applyAlignment="1">
      <alignment horizontal="center" vertical="center"/>
    </xf>
    <xf numFmtId="2" fontId="50" fillId="0" borderId="6" xfId="0" applyNumberFormat="1" applyFont="1" applyFill="1" applyBorder="1" applyAlignment="1" applyProtection="1">
      <alignment horizontal="center" vertical="center"/>
    </xf>
    <xf numFmtId="177" fontId="50" fillId="0" borderId="6" xfId="0" applyNumberFormat="1" applyFont="1" applyBorder="1" applyAlignment="1">
      <alignment horizontal="center" vertical="center" wrapText="1"/>
    </xf>
    <xf numFmtId="176" fontId="50" fillId="0" borderId="11" xfId="0" applyNumberFormat="1" applyFont="1" applyBorder="1" applyAlignment="1">
      <alignment horizontal="center" vertical="center" wrapText="1"/>
    </xf>
    <xf numFmtId="2" fontId="50" fillId="0" borderId="10" xfId="0" applyNumberFormat="1" applyFont="1" applyBorder="1" applyAlignment="1">
      <alignment horizontal="center"/>
    </xf>
    <xf numFmtId="2" fontId="50" fillId="0" borderId="6" xfId="0" applyNumberFormat="1" applyFont="1" applyBorder="1" applyAlignment="1">
      <alignment horizontal="left" vertical="center"/>
    </xf>
    <xf numFmtId="2" fontId="50" fillId="11" borderId="0" xfId="0" applyNumberFormat="1" applyFont="1" applyFill="1" applyBorder="1" applyAlignment="1">
      <alignment horizontal="center"/>
    </xf>
    <xf numFmtId="2" fontId="50" fillId="11" borderId="0" xfId="0" applyNumberFormat="1" applyFont="1" applyFill="1" applyBorder="1" applyAlignment="1">
      <alignment horizontal="left" vertical="center"/>
    </xf>
    <xf numFmtId="177" fontId="56" fillId="11" borderId="0" xfId="0" applyNumberFormat="1" applyFont="1" applyFill="1" applyBorder="1" applyAlignment="1">
      <alignment horizontal="left" vertical="center"/>
    </xf>
    <xf numFmtId="177" fontId="56" fillId="11" borderId="23" xfId="0" applyNumberFormat="1" applyFont="1" applyFill="1" applyBorder="1" applyAlignment="1">
      <alignment horizontal="left" vertical="center"/>
    </xf>
    <xf numFmtId="176" fontId="56" fillId="11" borderId="23" xfId="0" applyNumberFormat="1" applyFont="1" applyFill="1" applyBorder="1" applyAlignment="1">
      <alignment horizontal="center" vertical="center"/>
    </xf>
    <xf numFmtId="49" fontId="50" fillId="0" borderId="0" xfId="25" applyNumberFormat="1" applyFont="1" applyFill="1" applyBorder="1" applyAlignment="1"/>
    <xf numFmtId="0" fontId="50" fillId="22" borderId="24" xfId="25" applyFont="1" applyFill="1" applyBorder="1" applyAlignment="1">
      <alignment vertical="center"/>
    </xf>
    <xf numFmtId="0" fontId="50" fillId="22" borderId="25" xfId="25" applyFont="1" applyFill="1" applyBorder="1" applyAlignment="1">
      <alignment vertical="center" wrapText="1"/>
    </xf>
    <xf numFmtId="4" fontId="50" fillId="0" borderId="24" xfId="16" applyFont="1" applyBorder="1" applyAlignment="1">
      <alignment horizontal="right" vertical="center"/>
    </xf>
    <xf numFmtId="9" fontId="50" fillId="0" borderId="25" xfId="29" applyFont="1" applyBorder="1" applyAlignment="1">
      <alignment horizontal="center" vertical="center"/>
    </xf>
    <xf numFmtId="4" fontId="56" fillId="0" borderId="29" xfId="17" applyNumberFormat="1" applyFont="1" applyBorder="1" applyAlignment="1">
      <alignment horizontal="right" vertical="center" wrapText="1"/>
    </xf>
    <xf numFmtId="44" fontId="56" fillId="0" borderId="30" xfId="21" applyFont="1" applyFill="1" applyBorder="1" applyAlignment="1" applyProtection="1">
      <alignment horizontal="center" vertical="center" wrapText="1"/>
      <protection locked="0"/>
    </xf>
    <xf numFmtId="49" fontId="50" fillId="0" borderId="6" xfId="25" applyNumberFormat="1" applyFont="1" applyFill="1" applyBorder="1" applyAlignment="1"/>
    <xf numFmtId="170" fontId="50" fillId="0" borderId="6" xfId="25" applyNumberFormat="1" applyFont="1" applyFill="1" applyBorder="1" applyAlignment="1">
      <alignment horizontal="center" vertical="center"/>
    </xf>
    <xf numFmtId="2" fontId="50" fillId="0" borderId="6" xfId="18" applyNumberFormat="1" applyFont="1" applyFill="1" applyBorder="1" applyAlignment="1">
      <alignment horizontal="center" vertical="center"/>
    </xf>
    <xf numFmtId="0" fontId="50" fillId="0" borderId="17" xfId="25" applyFont="1" applyFill="1" applyBorder="1" applyAlignment="1">
      <alignment horizontal="center" vertical="center"/>
    </xf>
    <xf numFmtId="177" fontId="50" fillId="0" borderId="0" xfId="25" applyNumberFormat="1" applyFont="1" applyFill="1" applyBorder="1" applyAlignment="1" applyProtection="1">
      <alignment horizontal="center" vertical="center" wrapText="1"/>
      <protection locked="0"/>
    </xf>
    <xf numFmtId="0" fontId="50" fillId="11" borderId="15" xfId="25" applyFont="1" applyFill="1" applyBorder="1" applyAlignment="1">
      <alignment horizontal="center" vertical="center"/>
    </xf>
    <xf numFmtId="49" fontId="50" fillId="0" borderId="24" xfId="25" applyNumberFormat="1" applyFont="1" applyFill="1" applyBorder="1" applyAlignment="1">
      <alignment vertical="center"/>
    </xf>
    <xf numFmtId="44" fontId="50" fillId="0" borderId="15" xfId="21" applyFont="1" applyFill="1" applyBorder="1" applyAlignment="1">
      <alignment horizontal="center" vertical="center"/>
    </xf>
    <xf numFmtId="0" fontId="50" fillId="0" borderId="0" xfId="25" applyFont="1" applyFill="1" applyBorder="1" applyAlignment="1">
      <alignment horizontal="center"/>
    </xf>
    <xf numFmtId="170" fontId="50" fillId="0" borderId="0" xfId="25" applyNumberFormat="1" applyFont="1" applyFill="1" applyBorder="1" applyAlignment="1">
      <alignment horizontal="center" vertical="center"/>
    </xf>
    <xf numFmtId="2" fontId="50" fillId="0" borderId="0" xfId="18" applyNumberFormat="1" applyFont="1" applyFill="1" applyBorder="1" applyAlignment="1">
      <alignment horizontal="center" vertical="center"/>
    </xf>
    <xf numFmtId="44" fontId="50" fillId="0" borderId="0" xfId="21" applyFont="1" applyFill="1" applyBorder="1" applyAlignment="1">
      <alignment horizontal="center" vertical="center"/>
    </xf>
    <xf numFmtId="49" fontId="50" fillId="0" borderId="0" xfId="25" applyNumberFormat="1" applyFont="1" applyFill="1" applyBorder="1" applyAlignment="1">
      <alignment horizontal="center"/>
    </xf>
    <xf numFmtId="44" fontId="50" fillId="0" borderId="0" xfId="21" applyFont="1" applyFill="1" applyBorder="1" applyAlignment="1" applyProtection="1">
      <alignment horizontal="center" vertical="center" wrapText="1"/>
      <protection locked="0"/>
    </xf>
    <xf numFmtId="0" fontId="50" fillId="0" borderId="0" xfId="25" applyFont="1" applyFill="1" applyBorder="1" applyAlignment="1">
      <alignment horizontal="center" vertical="center" wrapText="1"/>
    </xf>
    <xf numFmtId="2" fontId="50" fillId="0" borderId="5" xfId="25" applyNumberFormat="1" applyFont="1" applyBorder="1" applyAlignment="1">
      <alignment horizontal="center"/>
    </xf>
    <xf numFmtId="2" fontId="50" fillId="0" borderId="0" xfId="25" applyNumberFormat="1" applyFont="1" applyBorder="1" applyAlignment="1">
      <alignment horizontal="left" vertical="center"/>
    </xf>
    <xf numFmtId="0" fontId="50" fillId="0" borderId="21" xfId="25" applyFont="1" applyBorder="1" applyAlignment="1"/>
    <xf numFmtId="177" fontId="50" fillId="0" borderId="17" xfId="25" applyNumberFormat="1" applyFont="1" applyFill="1" applyBorder="1" applyAlignment="1">
      <alignment horizontal="right" vertical="center"/>
    </xf>
    <xf numFmtId="44" fontId="50" fillId="0" borderId="18" xfId="21" applyFont="1" applyFill="1" applyBorder="1" applyAlignment="1">
      <alignment horizontal="center" vertical="center"/>
    </xf>
    <xf numFmtId="177" fontId="56" fillId="0" borderId="0" xfId="25" applyNumberFormat="1" applyFont="1" applyFill="1" applyBorder="1" applyAlignment="1">
      <alignment horizontal="left" vertical="center" wrapText="1"/>
    </xf>
    <xf numFmtId="0" fontId="50" fillId="0" borderId="0" xfId="25" applyFont="1" applyFill="1" applyBorder="1" applyAlignment="1"/>
    <xf numFmtId="165" fontId="50" fillId="0" borderId="0" xfId="25" applyNumberFormat="1" applyFont="1" applyFill="1" applyBorder="1" applyAlignment="1"/>
    <xf numFmtId="178" fontId="50" fillId="0" borderId="0" xfId="25" applyNumberFormat="1" applyFont="1" applyAlignment="1"/>
    <xf numFmtId="165" fontId="56" fillId="0" borderId="0" xfId="25" applyNumberFormat="1" applyFont="1" applyFill="1" applyBorder="1" applyAlignment="1">
      <alignment horizontal="center" vertical="center"/>
    </xf>
    <xf numFmtId="0" fontId="50" fillId="0" borderId="25" xfId="25" applyFont="1" applyFill="1" applyBorder="1" applyAlignment="1"/>
    <xf numFmtId="177" fontId="50" fillId="0" borderId="25" xfId="25" applyNumberFormat="1" applyFont="1" applyFill="1" applyBorder="1" applyAlignment="1">
      <alignment horizontal="left" vertical="center"/>
    </xf>
    <xf numFmtId="177" fontId="66" fillId="0" borderId="25" xfId="25" applyNumberFormat="1" applyFont="1" applyFill="1" applyBorder="1" applyAlignment="1">
      <alignment horizontal="right" vertical="center"/>
    </xf>
    <xf numFmtId="9" fontId="66" fillId="0" borderId="25" xfId="25" applyNumberFormat="1" applyFont="1" applyFill="1" applyBorder="1" applyAlignment="1">
      <alignment horizontal="left" vertical="center"/>
    </xf>
    <xf numFmtId="44" fontId="66" fillId="0" borderId="25" xfId="21" applyFont="1" applyFill="1" applyBorder="1" applyAlignment="1">
      <alignment horizontal="center" vertical="center"/>
    </xf>
    <xf numFmtId="2" fontId="50" fillId="0" borderId="0" xfId="25" applyNumberFormat="1" applyFont="1" applyFill="1" applyBorder="1" applyAlignment="1">
      <alignment vertical="center"/>
    </xf>
    <xf numFmtId="2" fontId="50" fillId="0" borderId="0" xfId="25" applyNumberFormat="1" applyFont="1" applyBorder="1" applyAlignment="1">
      <alignment vertical="center"/>
    </xf>
    <xf numFmtId="177" fontId="92" fillId="0" borderId="0" xfId="25" applyNumberFormat="1" applyFont="1" applyFill="1" applyBorder="1" applyAlignment="1">
      <alignment horizontal="center" vertical="center"/>
    </xf>
    <xf numFmtId="0" fontId="50" fillId="0" borderId="5" xfId="25" applyFont="1" applyBorder="1" applyAlignment="1">
      <alignment horizontal="center"/>
    </xf>
    <xf numFmtId="0" fontId="50" fillId="0" borderId="22" xfId="25" applyFont="1" applyBorder="1" applyAlignment="1"/>
    <xf numFmtId="177" fontId="56" fillId="0" borderId="23" xfId="25" applyNumberFormat="1" applyFont="1" applyFill="1" applyBorder="1" applyAlignment="1">
      <alignment horizontal="left" vertical="center"/>
    </xf>
    <xf numFmtId="177" fontId="56" fillId="0" borderId="23" xfId="25" applyNumberFormat="1" applyFont="1" applyFill="1" applyBorder="1" applyAlignment="1">
      <alignment horizontal="right" vertical="center"/>
    </xf>
    <xf numFmtId="44" fontId="56" fillId="0" borderId="19" xfId="21" applyFont="1" applyFill="1" applyBorder="1" applyAlignment="1">
      <alignment horizontal="center" vertical="center"/>
    </xf>
    <xf numFmtId="177" fontId="56" fillId="0" borderId="0" xfId="25" applyNumberFormat="1" applyFont="1" applyFill="1" applyBorder="1" applyAlignment="1">
      <alignment horizontal="left" vertical="center"/>
    </xf>
    <xf numFmtId="165" fontId="50" fillId="0" borderId="0" xfId="25" applyNumberFormat="1" applyFont="1" applyAlignment="1">
      <alignment horizontal="left" wrapText="1"/>
    </xf>
    <xf numFmtId="177" fontId="56" fillId="0" borderId="0" xfId="25" applyNumberFormat="1" applyFont="1" applyFill="1" applyBorder="1" applyAlignment="1">
      <alignment horizontal="center" vertical="center" wrapText="1"/>
    </xf>
    <xf numFmtId="4" fontId="50" fillId="11" borderId="0" xfId="17" applyNumberFormat="1" applyFont="1" applyFill="1" applyBorder="1" applyAlignment="1">
      <alignment horizontal="center" vertical="center" wrapText="1"/>
    </xf>
    <xf numFmtId="0" fontId="50" fillId="0" borderId="0" xfId="25" applyFont="1" applyFill="1" applyAlignment="1">
      <alignment horizontal="center"/>
    </xf>
    <xf numFmtId="0" fontId="50" fillId="0" borderId="0" xfId="25" applyFont="1" applyFill="1" applyBorder="1" applyAlignment="1" applyProtection="1">
      <alignment horizontal="left" vertical="center" wrapText="1"/>
      <protection locked="0"/>
    </xf>
    <xf numFmtId="2" fontId="50" fillId="0" borderId="0" xfId="25" applyNumberFormat="1" applyFont="1" applyFill="1" applyAlignment="1">
      <alignment horizontal="center" vertical="center"/>
    </xf>
    <xf numFmtId="177" fontId="50" fillId="0" borderId="0" xfId="25" applyNumberFormat="1" applyFont="1" applyAlignment="1">
      <alignment horizontal="center" vertical="center"/>
    </xf>
    <xf numFmtId="176" fontId="50" fillId="0" borderId="0" xfId="25" applyNumberFormat="1" applyFont="1" applyFill="1" applyAlignment="1">
      <alignment horizontal="center" vertical="center"/>
    </xf>
    <xf numFmtId="0" fontId="50" fillId="0" borderId="0" xfId="25" applyFont="1" applyAlignment="1">
      <alignment horizontal="center"/>
    </xf>
    <xf numFmtId="2" fontId="50" fillId="0" borderId="0" xfId="25" applyNumberFormat="1" applyFont="1" applyAlignment="1">
      <alignment horizontal="center" vertical="center"/>
    </xf>
    <xf numFmtId="176" fontId="50" fillId="0" borderId="0" xfId="25" applyNumberFormat="1" applyFont="1" applyAlignment="1">
      <alignment horizontal="center" vertical="center"/>
    </xf>
    <xf numFmtId="0" fontId="50" fillId="0" borderId="5" xfId="25" applyFont="1" applyBorder="1" applyAlignment="1" applyProtection="1">
      <alignment horizontal="center"/>
      <protection locked="0"/>
    </xf>
    <xf numFmtId="49" fontId="50" fillId="0" borderId="9" xfId="25" applyNumberFormat="1" applyFont="1" applyBorder="1" applyAlignment="1" applyProtection="1">
      <alignment horizontal="center" vertical="center"/>
      <protection locked="0"/>
    </xf>
    <xf numFmtId="2" fontId="50" fillId="0" borderId="9" xfId="25" applyNumberFormat="1" applyFont="1" applyBorder="1" applyAlignment="1" applyProtection="1">
      <alignment horizontal="center" vertical="center"/>
      <protection locked="0"/>
    </xf>
    <xf numFmtId="0" fontId="50" fillId="0" borderId="9" xfId="25" applyFont="1" applyBorder="1" applyAlignment="1">
      <alignment horizontal="center" vertical="center"/>
    </xf>
    <xf numFmtId="176" fontId="50" fillId="0" borderId="9" xfId="25" applyNumberFormat="1" applyFont="1" applyBorder="1" applyAlignment="1">
      <alignment horizontal="center" vertical="center"/>
    </xf>
    <xf numFmtId="0" fontId="50" fillId="0" borderId="15" xfId="25" applyFont="1" applyBorder="1" applyAlignment="1" applyProtection="1">
      <alignment horizontal="left" vertical="center" wrapText="1"/>
      <protection locked="0"/>
    </xf>
    <xf numFmtId="44" fontId="65" fillId="0" borderId="26" xfId="25" applyNumberFormat="1" applyFont="1" applyBorder="1" applyAlignment="1">
      <alignment vertical="center"/>
    </xf>
    <xf numFmtId="0" fontId="50" fillId="0" borderId="0" xfId="25" applyFont="1" applyFill="1" applyBorder="1" applyAlignment="1">
      <alignment vertical="center"/>
    </xf>
    <xf numFmtId="0" fontId="50" fillId="0" borderId="10" xfId="25" applyFont="1" applyFill="1" applyBorder="1" applyAlignment="1">
      <alignment vertical="center"/>
    </xf>
    <xf numFmtId="0" fontId="50" fillId="0" borderId="6" xfId="25" applyFont="1" applyFill="1" applyBorder="1" applyAlignment="1">
      <alignment vertical="center"/>
    </xf>
    <xf numFmtId="0" fontId="50" fillId="0" borderId="4" xfId="25" applyFont="1" applyFill="1" applyBorder="1" applyAlignment="1">
      <alignment vertical="center"/>
    </xf>
    <xf numFmtId="0" fontId="65" fillId="0" borderId="24" xfId="25" applyFont="1" applyFill="1" applyBorder="1" applyAlignment="1">
      <alignment vertical="center"/>
    </xf>
    <xf numFmtId="0" fontId="50" fillId="0" borderId="25" xfId="25" applyFont="1" applyFill="1" applyBorder="1" applyAlignment="1">
      <alignment vertical="center"/>
    </xf>
    <xf numFmtId="0" fontId="56" fillId="0" borderId="0" xfId="25" applyFont="1" applyFill="1" applyBorder="1" applyAlignment="1">
      <alignment horizontal="center" vertical="center"/>
    </xf>
    <xf numFmtId="0" fontId="65" fillId="0" borderId="0" xfId="25" applyFont="1" applyFill="1" applyBorder="1" applyAlignment="1">
      <alignment vertical="center"/>
    </xf>
    <xf numFmtId="0" fontId="56" fillId="0" borderId="0" xfId="25" applyFont="1" applyFill="1" applyBorder="1" applyAlignment="1">
      <alignment vertical="center"/>
    </xf>
    <xf numFmtId="0" fontId="55" fillId="0" borderId="0" xfId="25" applyFont="1" applyBorder="1" applyAlignment="1">
      <alignment horizontal="center" vertical="center"/>
    </xf>
    <xf numFmtId="176" fontId="88" fillId="0" borderId="6" xfId="25" applyNumberFormat="1" applyFont="1" applyBorder="1" applyAlignment="1">
      <alignment vertical="center"/>
    </xf>
    <xf numFmtId="0" fontId="88" fillId="0" borderId="9" xfId="25" applyFont="1" applyBorder="1" applyAlignment="1">
      <alignment vertical="center"/>
    </xf>
    <xf numFmtId="0" fontId="50" fillId="0" borderId="0" xfId="25" applyFont="1" applyBorder="1"/>
    <xf numFmtId="0" fontId="56" fillId="0" borderId="4" xfId="25" applyFont="1" applyBorder="1" applyAlignment="1">
      <alignment horizontal="left" vertical="center"/>
    </xf>
    <xf numFmtId="0" fontId="50" fillId="0" borderId="4" xfId="25" applyFont="1" applyBorder="1"/>
    <xf numFmtId="176" fontId="58" fillId="0" borderId="11" xfId="25" applyNumberFormat="1" applyFont="1" applyBorder="1" applyAlignment="1">
      <alignment vertical="center"/>
    </xf>
    <xf numFmtId="0" fontId="65" fillId="0" borderId="0" xfId="25" applyFont="1" applyFill="1" applyBorder="1" applyAlignment="1">
      <alignment horizontal="right" vertical="center"/>
    </xf>
    <xf numFmtId="0" fontId="63" fillId="0" borderId="0" xfId="25" applyFont="1" applyFill="1" applyBorder="1" applyAlignment="1">
      <alignment horizontal="right" vertical="center"/>
    </xf>
    <xf numFmtId="0" fontId="62" fillId="0" borderId="25" xfId="25" applyFont="1" applyFill="1" applyBorder="1" applyAlignment="1">
      <alignment horizontal="right" vertical="center"/>
    </xf>
    <xf numFmtId="0" fontId="58" fillId="0" borderId="25" xfId="25" applyFont="1" applyFill="1" applyBorder="1" applyAlignment="1">
      <alignment vertical="center"/>
    </xf>
    <xf numFmtId="0" fontId="65" fillId="0" borderId="3" xfId="25" applyFont="1" applyBorder="1" applyAlignment="1">
      <alignment vertical="center"/>
    </xf>
    <xf numFmtId="0" fontId="65" fillId="0" borderId="4" xfId="25" applyFont="1" applyBorder="1" applyAlignment="1">
      <alignment horizontal="center" vertical="center"/>
    </xf>
    <xf numFmtId="0" fontId="65" fillId="0" borderId="0" xfId="25" applyFont="1" applyFill="1" applyBorder="1" applyAlignment="1">
      <alignment horizontal="center" vertical="center"/>
    </xf>
    <xf numFmtId="0" fontId="50" fillId="0" borderId="0" xfId="25" applyFont="1" applyAlignment="1">
      <alignment vertical="center"/>
    </xf>
    <xf numFmtId="0" fontId="65" fillId="0" borderId="0" xfId="25" applyFont="1" applyBorder="1" applyAlignment="1">
      <alignment horizontal="center" vertical="center"/>
    </xf>
    <xf numFmtId="0" fontId="50" fillId="0" borderId="21" xfId="25" applyFont="1" applyBorder="1" applyAlignment="1">
      <alignment vertical="center"/>
    </xf>
    <xf numFmtId="0" fontId="50" fillId="0" borderId="17" xfId="25" applyFont="1" applyBorder="1" applyAlignment="1">
      <alignment vertical="center"/>
    </xf>
    <xf numFmtId="0" fontId="50" fillId="0" borderId="18" xfId="25" applyFont="1" applyBorder="1" applyAlignment="1">
      <alignment vertical="center"/>
    </xf>
    <xf numFmtId="0" fontId="93" fillId="0" borderId="31" xfId="25" applyFont="1" applyBorder="1" applyAlignment="1">
      <alignment vertical="center"/>
    </xf>
    <xf numFmtId="0" fontId="93" fillId="0" borderId="32" xfId="25" applyFont="1" applyBorder="1" applyAlignment="1">
      <alignment vertical="center"/>
    </xf>
    <xf numFmtId="0" fontId="93" fillId="0" borderId="0" xfId="25" applyFont="1" applyBorder="1" applyAlignment="1">
      <alignment vertical="center"/>
    </xf>
    <xf numFmtId="0" fontId="94" fillId="0" borderId="33" xfId="25" applyFont="1" applyBorder="1" applyAlignment="1">
      <alignment vertical="center"/>
    </xf>
    <xf numFmtId="0" fontId="94" fillId="0" borderId="34" xfId="25" applyFont="1" applyBorder="1" applyAlignment="1">
      <alignment vertical="center"/>
    </xf>
    <xf numFmtId="0" fontId="66" fillId="0" borderId="6" xfId="25" applyFont="1" applyFill="1" applyBorder="1" applyAlignment="1">
      <alignment vertical="center"/>
    </xf>
    <xf numFmtId="0" fontId="94" fillId="0" borderId="6" xfId="25" applyFont="1" applyBorder="1" applyAlignment="1">
      <alignment vertical="center"/>
    </xf>
    <xf numFmtId="0" fontId="94" fillId="0" borderId="0" xfId="25" applyFont="1" applyBorder="1" applyAlignment="1">
      <alignment vertical="center"/>
    </xf>
    <xf numFmtId="0" fontId="93" fillId="0" borderId="22" xfId="25" applyFont="1" applyBorder="1" applyAlignment="1">
      <alignment vertical="center"/>
    </xf>
    <xf numFmtId="0" fontId="93" fillId="0" borderId="23" xfId="25" applyFont="1" applyBorder="1" applyAlignment="1">
      <alignment vertical="center"/>
    </xf>
    <xf numFmtId="0" fontId="94" fillId="0" borderId="19" xfId="25" applyFont="1" applyBorder="1" applyAlignment="1">
      <alignment vertical="center"/>
    </xf>
    <xf numFmtId="0" fontId="170" fillId="0" borderId="11" xfId="0" applyFont="1" applyBorder="1" applyAlignment="1">
      <alignment horizontal="right" vertical="center"/>
    </xf>
    <xf numFmtId="0" fontId="63" fillId="0" borderId="4" xfId="25" applyFont="1" applyBorder="1" applyAlignment="1">
      <alignment vertical="center"/>
    </xf>
    <xf numFmtId="0" fontId="65" fillId="0" borderId="8" xfId="25" applyFont="1" applyBorder="1" applyAlignment="1">
      <alignment horizontal="center" vertical="center"/>
    </xf>
    <xf numFmtId="0" fontId="158" fillId="0" borderId="0" xfId="0" applyFont="1" applyAlignment="1">
      <alignment vertical="center"/>
    </xf>
    <xf numFmtId="0" fontId="158" fillId="0" borderId="0" xfId="0" applyFont="1" applyBorder="1" applyAlignment="1">
      <alignment horizontal="left" vertical="center"/>
    </xf>
    <xf numFmtId="0" fontId="63" fillId="0" borderId="0" xfId="25" applyFont="1" applyBorder="1" applyAlignment="1">
      <alignment vertical="center"/>
    </xf>
    <xf numFmtId="0" fontId="65" fillId="0" borderId="9" xfId="25" applyFont="1" applyBorder="1" applyAlignment="1">
      <alignment horizontal="center" vertical="center"/>
    </xf>
    <xf numFmtId="0" fontId="65" fillId="0" borderId="0" xfId="25" applyFont="1" applyAlignment="1">
      <alignment horizontal="center" vertical="center"/>
    </xf>
    <xf numFmtId="0" fontId="158" fillId="0" borderId="0" xfId="0" applyFont="1" applyBorder="1" applyAlignment="1">
      <alignment vertical="center"/>
    </xf>
    <xf numFmtId="0" fontId="63" fillId="0" borderId="6" xfId="25" applyFont="1" applyBorder="1" applyAlignment="1">
      <alignment vertical="center"/>
    </xf>
    <xf numFmtId="0" fontId="65" fillId="0" borderId="11" xfId="25" applyFont="1" applyBorder="1" applyAlignment="1">
      <alignment horizontal="center" vertical="center"/>
    </xf>
    <xf numFmtId="0" fontId="65" fillId="0" borderId="25" xfId="25" applyFont="1" applyFill="1" applyBorder="1" applyAlignment="1">
      <alignment horizontal="center" vertical="center"/>
    </xf>
    <xf numFmtId="0" fontId="65" fillId="0" borderId="26" xfId="25" applyFont="1" applyFill="1" applyBorder="1" applyAlignment="1">
      <alignment horizontal="center" vertical="center"/>
    </xf>
    <xf numFmtId="0" fontId="65" fillId="0" borderId="5" xfId="25" applyFont="1" applyBorder="1" applyAlignment="1">
      <alignment vertical="center"/>
    </xf>
    <xf numFmtId="0" fontId="50" fillId="0" borderId="23" xfId="25" applyFont="1" applyFill="1" applyBorder="1" applyAlignment="1">
      <alignment vertical="center"/>
    </xf>
    <xf numFmtId="0" fontId="171" fillId="0" borderId="0" xfId="25" applyFont="1" applyFill="1" applyBorder="1" applyAlignment="1">
      <alignment horizontal="left" vertical="center"/>
    </xf>
    <xf numFmtId="0" fontId="50" fillId="0" borderId="6" xfId="25" applyFont="1" applyFill="1" applyBorder="1" applyAlignment="1">
      <alignment horizontal="right" vertical="center"/>
    </xf>
    <xf numFmtId="0" fontId="50" fillId="0" borderId="23" xfId="25" applyFont="1" applyBorder="1" applyAlignment="1">
      <alignment vertical="center"/>
    </xf>
    <xf numFmtId="0" fontId="50" fillId="0" borderId="35" xfId="25" applyFont="1" applyBorder="1" applyAlignment="1">
      <alignment vertical="center"/>
    </xf>
    <xf numFmtId="0" fontId="63" fillId="0" borderId="0" xfId="25" applyFont="1" applyBorder="1" applyAlignment="1">
      <alignment horizontal="right" vertical="center"/>
    </xf>
    <xf numFmtId="17" fontId="62" fillId="0" borderId="4" xfId="25" applyNumberFormat="1" applyFont="1" applyFill="1" applyBorder="1" applyAlignment="1">
      <alignment vertical="center"/>
    </xf>
    <xf numFmtId="17" fontId="62" fillId="0" borderId="8" xfId="25" applyNumberFormat="1" applyFont="1" applyFill="1" applyBorder="1" applyAlignment="1">
      <alignment vertical="center"/>
    </xf>
    <xf numFmtId="17" fontId="62" fillId="0" borderId="3" xfId="25" applyNumberFormat="1" applyFont="1" applyFill="1" applyBorder="1" applyAlignment="1">
      <alignment vertical="center"/>
    </xf>
    <xf numFmtId="0" fontId="50" fillId="0" borderId="5" xfId="25" applyFont="1" applyFill="1" applyBorder="1" applyAlignment="1">
      <alignment vertical="center"/>
    </xf>
    <xf numFmtId="0" fontId="50" fillId="0" borderId="36" xfId="25" applyFont="1" applyFill="1" applyBorder="1" applyAlignment="1">
      <alignment vertical="center"/>
    </xf>
    <xf numFmtId="0" fontId="65" fillId="0" borderId="37" xfId="25" applyFont="1" applyFill="1" applyBorder="1" applyAlignment="1">
      <alignment vertical="center"/>
    </xf>
    <xf numFmtId="0" fontId="65" fillId="0" borderId="38" xfId="25" applyFont="1" applyFill="1" applyBorder="1" applyAlignment="1">
      <alignment vertical="center"/>
    </xf>
    <xf numFmtId="0" fontId="65" fillId="0" borderId="39" xfId="25" applyFont="1" applyFill="1" applyBorder="1" applyAlignment="1">
      <alignment vertical="center"/>
    </xf>
    <xf numFmtId="0" fontId="65" fillId="0" borderId="25" xfId="25" applyFont="1" applyFill="1" applyBorder="1" applyAlignment="1">
      <alignment vertical="center"/>
    </xf>
    <xf numFmtId="0" fontId="65" fillId="0" borderId="40" xfId="25" applyFont="1" applyFill="1" applyBorder="1" applyAlignment="1">
      <alignment vertical="center"/>
    </xf>
    <xf numFmtId="0" fontId="65" fillId="0" borderId="41" xfId="25" applyFont="1" applyFill="1" applyBorder="1" applyAlignment="1">
      <alignment vertical="center"/>
    </xf>
    <xf numFmtId="0" fontId="65" fillId="0" borderId="26" xfId="25" applyFont="1" applyFill="1" applyBorder="1" applyAlignment="1">
      <alignment vertical="center"/>
    </xf>
    <xf numFmtId="0" fontId="65" fillId="0" borderId="15" xfId="25" applyFont="1" applyFill="1" applyBorder="1" applyAlignment="1">
      <alignment horizontal="center" vertical="center"/>
    </xf>
    <xf numFmtId="49" fontId="65" fillId="0" borderId="8" xfId="25" applyNumberFormat="1" applyFont="1" applyFill="1" applyBorder="1" applyAlignment="1">
      <alignment horizontal="left" vertical="center"/>
    </xf>
    <xf numFmtId="49" fontId="65" fillId="0" borderId="12" xfId="25" applyNumberFormat="1" applyFont="1" applyFill="1" applyBorder="1" applyAlignment="1">
      <alignment horizontal="left" vertical="center"/>
    </xf>
    <xf numFmtId="49" fontId="65" fillId="0" borderId="11" xfId="25" applyNumberFormat="1" applyFont="1" applyFill="1" applyBorder="1" applyAlignment="1">
      <alignment horizontal="right" vertical="center"/>
    </xf>
    <xf numFmtId="0" fontId="65" fillId="0" borderId="5" xfId="25" applyFont="1" applyFill="1" applyBorder="1" applyAlignment="1">
      <alignment vertical="center"/>
    </xf>
    <xf numFmtId="0" fontId="65" fillId="0" borderId="6" xfId="25" applyFont="1" applyFill="1" applyBorder="1" applyAlignment="1">
      <alignment vertical="center"/>
    </xf>
    <xf numFmtId="0" fontId="50" fillId="0" borderId="9" xfId="25" applyFont="1" applyFill="1" applyBorder="1" applyAlignment="1">
      <alignment vertical="center"/>
    </xf>
    <xf numFmtId="0" fontId="50" fillId="23" borderId="9" xfId="25" applyFont="1" applyFill="1" applyBorder="1" applyAlignment="1">
      <alignment vertical="center"/>
    </xf>
    <xf numFmtId="0" fontId="65" fillId="13" borderId="24" xfId="25" applyFont="1" applyFill="1" applyBorder="1" applyAlignment="1">
      <alignment vertical="center"/>
    </xf>
    <xf numFmtId="0" fontId="65" fillId="13" borderId="42" xfId="25" applyFont="1" applyFill="1" applyBorder="1" applyAlignment="1">
      <alignment vertical="center"/>
    </xf>
    <xf numFmtId="0" fontId="50" fillId="13" borderId="25" xfId="25" applyFont="1" applyFill="1" applyBorder="1" applyAlignment="1">
      <alignment vertical="center"/>
    </xf>
    <xf numFmtId="0" fontId="50" fillId="13" borderId="24" xfId="25" applyFont="1" applyFill="1" applyBorder="1" applyAlignment="1">
      <alignment vertical="center"/>
    </xf>
    <xf numFmtId="0" fontId="50" fillId="13" borderId="6" xfId="25" applyFont="1" applyFill="1" applyBorder="1" applyAlignment="1">
      <alignment vertical="center"/>
    </xf>
    <xf numFmtId="0" fontId="50" fillId="13" borderId="26" xfId="25" applyFont="1" applyFill="1" applyBorder="1" applyAlignment="1">
      <alignment vertical="center"/>
    </xf>
    <xf numFmtId="0" fontId="50" fillId="13" borderId="0" xfId="25" applyFont="1" applyFill="1" applyAlignment="1">
      <alignment vertical="center"/>
    </xf>
    <xf numFmtId="0" fontId="63" fillId="0" borderId="0" xfId="25" applyFont="1" applyFill="1" applyBorder="1" applyAlignment="1">
      <alignment vertical="center"/>
    </xf>
    <xf numFmtId="0" fontId="63" fillId="0" borderId="0" xfId="25" applyFont="1" applyFill="1" applyBorder="1" applyAlignment="1">
      <alignment horizontal="left" vertical="center"/>
    </xf>
    <xf numFmtId="0" fontId="62" fillId="0" borderId="0" xfId="25" applyFont="1" applyFill="1" applyBorder="1" applyAlignment="1">
      <alignment horizontal="left" vertical="center"/>
    </xf>
    <xf numFmtId="0" fontId="76" fillId="0" borderId="0" xfId="25" applyFont="1" applyFill="1" applyBorder="1" applyAlignment="1">
      <alignment vertical="center"/>
    </xf>
    <xf numFmtId="0" fontId="65" fillId="0" borderId="0" xfId="25" applyFont="1" applyAlignment="1">
      <alignment vertical="center"/>
    </xf>
    <xf numFmtId="49" fontId="56" fillId="0" borderId="6" xfId="25" applyNumberFormat="1" applyFont="1" applyFill="1" applyBorder="1" applyAlignment="1">
      <alignment vertical="center"/>
    </xf>
    <xf numFmtId="0" fontId="64" fillId="0" borderId="0" xfId="25" applyFont="1" applyAlignment="1">
      <alignment vertical="center" wrapText="1"/>
    </xf>
    <xf numFmtId="49" fontId="56" fillId="0" borderId="3" xfId="25" applyNumberFormat="1" applyFont="1" applyFill="1" applyBorder="1" applyAlignment="1">
      <alignment vertical="center"/>
    </xf>
    <xf numFmtId="49" fontId="56" fillId="0" borderId="4" xfId="25" applyNumberFormat="1" applyFont="1" applyFill="1" applyBorder="1" applyAlignment="1">
      <alignment vertical="center"/>
    </xf>
    <xf numFmtId="49" fontId="56" fillId="0" borderId="0" xfId="25" applyNumberFormat="1" applyFont="1" applyFill="1" applyBorder="1" applyAlignment="1">
      <alignment vertical="center"/>
    </xf>
    <xf numFmtId="0" fontId="58" fillId="0" borderId="27" xfId="2" applyFont="1" applyFill="1" applyBorder="1" applyAlignment="1" applyProtection="1">
      <alignment horizontal="center" vertical="center"/>
    </xf>
    <xf numFmtId="0" fontId="50" fillId="0" borderId="26" xfId="25" applyFont="1" applyBorder="1" applyAlignment="1"/>
    <xf numFmtId="0" fontId="50" fillId="0" borderId="8" xfId="25" applyFont="1" applyBorder="1" applyAlignment="1"/>
    <xf numFmtId="0" fontId="50" fillId="0" borderId="9" xfId="25" applyFont="1" applyBorder="1" applyAlignment="1"/>
    <xf numFmtId="0" fontId="50" fillId="0" borderId="11" xfId="25" applyFont="1" applyBorder="1" applyAlignment="1"/>
    <xf numFmtId="0" fontId="50" fillId="0" borderId="6" xfId="25" applyFont="1" applyBorder="1" applyAlignment="1">
      <alignment wrapText="1"/>
    </xf>
    <xf numFmtId="0" fontId="58" fillId="3" borderId="12" xfId="0" applyFont="1" applyFill="1" applyBorder="1" applyAlignment="1">
      <alignment horizontal="center" vertical="center"/>
    </xf>
    <xf numFmtId="0" fontId="58" fillId="24" borderId="12" xfId="0" applyFont="1" applyFill="1" applyBorder="1" applyAlignment="1">
      <alignment horizontal="center" vertical="center"/>
    </xf>
    <xf numFmtId="0" fontId="73" fillId="3" borderId="4" xfId="13" applyFont="1" applyFill="1" applyBorder="1" applyAlignment="1">
      <alignment horizontal="right" vertical="center"/>
    </xf>
    <xf numFmtId="0" fontId="58" fillId="0" borderId="12" xfId="0" applyFont="1" applyFill="1" applyBorder="1" applyAlignment="1">
      <alignment vertical="center"/>
    </xf>
    <xf numFmtId="2" fontId="58" fillId="0" borderId="27" xfId="2" applyNumberFormat="1" applyFont="1" applyFill="1" applyBorder="1" applyAlignment="1" applyProtection="1">
      <alignment horizontal="center" vertical="center"/>
    </xf>
    <xf numFmtId="2" fontId="73" fillId="0" borderId="6" xfId="13" applyNumberFormat="1" applyFont="1" applyFill="1" applyBorder="1" applyAlignment="1" applyProtection="1">
      <alignment horizontal="right" vertical="center"/>
    </xf>
    <xf numFmtId="0" fontId="58" fillId="0" borderId="27" xfId="0" applyFont="1" applyFill="1" applyBorder="1" applyAlignment="1">
      <alignment vertical="center"/>
    </xf>
    <xf numFmtId="0" fontId="58" fillId="0" borderId="43" xfId="0" applyFont="1" applyBorder="1" applyAlignment="1">
      <alignment horizontal="center" vertical="center"/>
    </xf>
    <xf numFmtId="0" fontId="58" fillId="0" borderId="44" xfId="0" applyFont="1" applyBorder="1" applyAlignment="1">
      <alignment horizontal="center" vertical="center"/>
    </xf>
    <xf numFmtId="0" fontId="73" fillId="0" borderId="37" xfId="13" applyFont="1" applyBorder="1" applyAlignment="1">
      <alignment horizontal="right" vertical="center"/>
    </xf>
    <xf numFmtId="0" fontId="58" fillId="0" borderId="44" xfId="0" applyFont="1" applyFill="1" applyBorder="1" applyAlignment="1">
      <alignment vertical="center"/>
    </xf>
    <xf numFmtId="0" fontId="58" fillId="0" borderId="36" xfId="0" applyFont="1" applyBorder="1" applyAlignment="1">
      <alignment vertical="center"/>
    </xf>
    <xf numFmtId="0" fontId="163" fillId="0" borderId="17" xfId="0" applyFont="1" applyBorder="1"/>
    <xf numFmtId="0" fontId="58" fillId="0" borderId="17" xfId="0" applyFont="1" applyBorder="1" applyAlignment="1">
      <alignment vertical="center"/>
    </xf>
    <xf numFmtId="0" fontId="58" fillId="0" borderId="18" xfId="0" applyFont="1" applyBorder="1" applyAlignment="1">
      <alignment vertical="center"/>
    </xf>
    <xf numFmtId="0" fontId="58" fillId="3" borderId="45" xfId="0" applyFont="1" applyFill="1" applyBorder="1" applyAlignment="1">
      <alignment horizontal="center" vertical="center"/>
    </xf>
    <xf numFmtId="2" fontId="58" fillId="3" borderId="46" xfId="2" applyNumberFormat="1" applyFont="1" applyFill="1" applyBorder="1" applyAlignment="1" applyProtection="1">
      <alignment horizontal="center" vertical="center"/>
    </xf>
    <xf numFmtId="2" fontId="73" fillId="3" borderId="23" xfId="13" applyNumberFormat="1" applyFont="1" applyFill="1" applyBorder="1" applyAlignment="1" applyProtection="1">
      <alignment horizontal="right" vertical="center"/>
    </xf>
    <xf numFmtId="0" fontId="58" fillId="0" borderId="47" xfId="0" applyFont="1" applyFill="1" applyBorder="1" applyAlignment="1">
      <alignment vertical="center"/>
    </xf>
    <xf numFmtId="0" fontId="58" fillId="0" borderId="30" xfId="0" applyFont="1" applyBorder="1" applyAlignment="1">
      <alignment vertical="center"/>
    </xf>
    <xf numFmtId="0" fontId="58" fillId="3" borderId="48" xfId="0" applyFont="1" applyFill="1" applyBorder="1" applyAlignment="1">
      <alignment vertical="center"/>
    </xf>
    <xf numFmtId="0" fontId="58" fillId="3" borderId="49" xfId="0" applyFont="1" applyFill="1" applyBorder="1" applyAlignment="1">
      <alignment vertical="center"/>
    </xf>
    <xf numFmtId="0" fontId="58" fillId="3" borderId="30" xfId="0" applyFont="1" applyFill="1" applyBorder="1" applyAlignment="1">
      <alignment vertical="center"/>
    </xf>
    <xf numFmtId="0" fontId="58" fillId="0" borderId="0" xfId="2" applyFont="1" applyBorder="1" applyAlignment="1" applyProtection="1">
      <alignment horizontal="right" vertical="center"/>
    </xf>
    <xf numFmtId="0" fontId="58" fillId="0" borderId="0" xfId="2" applyFont="1" applyFill="1" applyBorder="1" applyAlignment="1" applyProtection="1">
      <alignment horizontal="right" vertical="center"/>
    </xf>
    <xf numFmtId="49" fontId="63" fillId="0" borderId="0" xfId="25" applyNumberFormat="1" applyFont="1" applyFill="1" applyBorder="1" applyAlignment="1">
      <alignment vertical="center"/>
    </xf>
    <xf numFmtId="177" fontId="50" fillId="0" borderId="0" xfId="25" applyNumberFormat="1" applyFont="1" applyFill="1" applyBorder="1" applyAlignment="1">
      <alignment horizontal="right" vertical="center"/>
    </xf>
    <xf numFmtId="178" fontId="50" fillId="0" borderId="0" xfId="25" applyNumberFormat="1" applyFont="1" applyBorder="1" applyAlignment="1"/>
    <xf numFmtId="0" fontId="50" fillId="3" borderId="0" xfId="25" applyFont="1" applyFill="1" applyBorder="1" applyAlignment="1">
      <alignment vertical="center"/>
    </xf>
    <xf numFmtId="0" fontId="50" fillId="3" borderId="0" xfId="25" applyFont="1" applyFill="1" applyBorder="1" applyAlignment="1">
      <alignment horizontal="center" vertical="center"/>
    </xf>
    <xf numFmtId="49" fontId="63" fillId="3" borderId="0" xfId="25" applyNumberFormat="1" applyFont="1" applyFill="1" applyBorder="1" applyAlignment="1">
      <alignment vertical="center"/>
    </xf>
    <xf numFmtId="44" fontId="50" fillId="3" borderId="0" xfId="21" applyFont="1" applyFill="1" applyBorder="1" applyAlignment="1">
      <alignment horizontal="center" vertical="center"/>
    </xf>
    <xf numFmtId="2" fontId="50" fillId="0" borderId="0" xfId="25" applyNumberFormat="1" applyFont="1" applyFill="1" applyBorder="1" applyAlignment="1">
      <alignment horizontal="left" vertical="center"/>
    </xf>
    <xf numFmtId="0" fontId="60" fillId="0" borderId="0" xfId="0" applyFont="1" applyBorder="1"/>
    <xf numFmtId="0" fontId="0" fillId="0" borderId="25" xfId="0" applyBorder="1"/>
    <xf numFmtId="14" fontId="58" fillId="0" borderId="26" xfId="2" applyNumberFormat="1" applyFont="1" applyBorder="1" applyAlignment="1">
      <alignment horizontal="left" vertical="center"/>
    </xf>
    <xf numFmtId="0" fontId="56" fillId="0" borderId="25" xfId="12" applyFont="1" applyFill="1" applyBorder="1" applyAlignment="1">
      <alignment horizontal="right" vertical="center" wrapText="1"/>
    </xf>
    <xf numFmtId="0" fontId="50" fillId="0" borderId="6" xfId="25" applyFont="1" applyFill="1" applyBorder="1" applyAlignment="1">
      <alignment horizontal="center" vertical="center" wrapText="1"/>
    </xf>
    <xf numFmtId="0" fontId="50" fillId="0" borderId="6" xfId="25" applyFont="1" applyBorder="1" applyAlignment="1">
      <alignment horizontal="center" vertical="center" wrapText="1"/>
    </xf>
    <xf numFmtId="49" fontId="63" fillId="0" borderId="4" xfId="25" applyNumberFormat="1" applyFont="1" applyFill="1" applyBorder="1" applyAlignment="1">
      <alignment vertical="center"/>
    </xf>
    <xf numFmtId="44" fontId="50" fillId="0" borderId="4" xfId="21" applyFont="1" applyFill="1" applyBorder="1" applyAlignment="1">
      <alignment horizontal="center" vertical="center"/>
    </xf>
    <xf numFmtId="49" fontId="63" fillId="0" borderId="6" xfId="25" applyNumberFormat="1" applyFont="1" applyFill="1" applyBorder="1" applyAlignment="1">
      <alignment vertical="center"/>
    </xf>
    <xf numFmtId="44" fontId="50" fillId="0" borderId="6" xfId="21" applyFont="1" applyFill="1" applyBorder="1" applyAlignment="1">
      <alignment horizontal="center" vertical="center"/>
    </xf>
    <xf numFmtId="0" fontId="50" fillId="0" borderId="6" xfId="25" applyFont="1" applyBorder="1" applyAlignment="1">
      <alignment horizontal="center" vertical="center"/>
    </xf>
    <xf numFmtId="9" fontId="50" fillId="0" borderId="0" xfId="25" applyNumberFormat="1" applyFont="1" applyFill="1" applyBorder="1" applyAlignment="1">
      <alignment horizontal="left" vertical="center"/>
    </xf>
    <xf numFmtId="177" fontId="56" fillId="0" borderId="24" xfId="25" applyNumberFormat="1" applyFont="1" applyFill="1" applyBorder="1" applyAlignment="1">
      <alignment horizontal="right" vertical="center"/>
    </xf>
    <xf numFmtId="44" fontId="56" fillId="0" borderId="25" xfId="21" applyFont="1" applyFill="1" applyBorder="1" applyAlignment="1">
      <alignment horizontal="center" vertical="center"/>
    </xf>
    <xf numFmtId="177" fontId="50" fillId="0" borderId="24" xfId="25" applyNumberFormat="1" applyFont="1" applyFill="1" applyBorder="1" applyAlignment="1">
      <alignment horizontal="right" vertical="center"/>
    </xf>
    <xf numFmtId="44" fontId="50" fillId="0" borderId="25" xfId="21" applyFont="1" applyFill="1" applyBorder="1" applyAlignment="1">
      <alignment horizontal="center" vertical="center"/>
    </xf>
    <xf numFmtId="0" fontId="50" fillId="0" borderId="26" xfId="25" applyFont="1" applyBorder="1" applyAlignment="1">
      <alignment wrapText="1"/>
    </xf>
    <xf numFmtId="0" fontId="50" fillId="3" borderId="5" xfId="25" applyFont="1" applyFill="1" applyBorder="1" applyAlignment="1">
      <alignment horizontal="center" vertical="center"/>
    </xf>
    <xf numFmtId="0" fontId="50" fillId="3" borderId="9" xfId="25" applyFont="1" applyFill="1" applyBorder="1" applyAlignment="1"/>
    <xf numFmtId="9" fontId="172" fillId="0" borderId="0" xfId="29" applyFont="1" applyFill="1" applyBorder="1" applyAlignment="1">
      <alignment horizontal="center" vertical="center"/>
    </xf>
    <xf numFmtId="4" fontId="172" fillId="0" borderId="6" xfId="16" applyFont="1" applyFill="1" applyBorder="1" applyAlignment="1">
      <alignment horizontal="center" vertical="center"/>
    </xf>
    <xf numFmtId="44" fontId="173" fillId="0" borderId="4" xfId="25" applyNumberFormat="1" applyFont="1" applyFill="1" applyBorder="1" applyAlignment="1">
      <alignment vertical="center"/>
    </xf>
    <xf numFmtId="44" fontId="173" fillId="3" borderId="0" xfId="25" applyNumberFormat="1" applyFont="1" applyFill="1" applyBorder="1" applyAlignment="1">
      <alignment vertical="center"/>
    </xf>
    <xf numFmtId="44" fontId="173" fillId="0" borderId="0" xfId="25" applyNumberFormat="1" applyFont="1" applyFill="1" applyBorder="1" applyAlignment="1">
      <alignment vertical="center"/>
    </xf>
    <xf numFmtId="44" fontId="173" fillId="0" borderId="6" xfId="25" applyNumberFormat="1" applyFont="1" applyFill="1" applyBorder="1" applyAlignment="1">
      <alignment vertical="center"/>
    </xf>
    <xf numFmtId="44" fontId="50" fillId="3" borderId="0" xfId="19" applyFont="1" applyFill="1" applyBorder="1" applyAlignment="1">
      <alignment vertical="center"/>
    </xf>
    <xf numFmtId="44" fontId="50" fillId="0" borderId="0" xfId="25" applyNumberFormat="1" applyFont="1" applyFill="1" applyBorder="1" applyAlignment="1">
      <alignment horizontal="left" vertical="center" wrapText="1"/>
    </xf>
    <xf numFmtId="49" fontId="50" fillId="14" borderId="25" xfId="25" applyNumberFormat="1" applyFont="1" applyFill="1" applyBorder="1" applyAlignment="1">
      <alignment horizontal="center"/>
    </xf>
    <xf numFmtId="0" fontId="50" fillId="14" borderId="25" xfId="25" applyFont="1" applyFill="1" applyBorder="1" applyAlignment="1">
      <alignment vertical="center"/>
    </xf>
    <xf numFmtId="44" fontId="50" fillId="14" borderId="25" xfId="21" applyFont="1" applyFill="1" applyBorder="1" applyAlignment="1" applyProtection="1">
      <alignment horizontal="center" vertical="center" wrapText="1"/>
      <protection locked="0"/>
    </xf>
    <xf numFmtId="44" fontId="172" fillId="14" borderId="25" xfId="25" applyNumberFormat="1" applyFont="1" applyFill="1" applyBorder="1" applyAlignment="1">
      <alignment vertical="center"/>
    </xf>
    <xf numFmtId="0" fontId="50" fillId="14" borderId="25" xfId="25" applyFont="1" applyFill="1" applyBorder="1" applyAlignment="1">
      <alignment wrapText="1"/>
    </xf>
    <xf numFmtId="44" fontId="50" fillId="14" borderId="25" xfId="19" applyFont="1" applyFill="1" applyBorder="1" applyAlignment="1">
      <alignment horizontal="center" vertical="center"/>
    </xf>
    <xf numFmtId="2" fontId="50" fillId="14" borderId="25" xfId="32" applyNumberFormat="1" applyFont="1" applyFill="1" applyBorder="1" applyAlignment="1">
      <alignment horizontal="center" vertical="center"/>
    </xf>
    <xf numFmtId="44" fontId="172" fillId="0" borderId="0" xfId="25" applyNumberFormat="1" applyFont="1" applyFill="1" applyBorder="1" applyAlignment="1">
      <alignment vertical="center" wrapText="1"/>
    </xf>
    <xf numFmtId="0" fontId="65" fillId="0" borderId="4" xfId="25" applyFont="1" applyFill="1" applyBorder="1" applyAlignment="1">
      <alignment horizontal="center" vertical="center"/>
    </xf>
    <xf numFmtId="0" fontId="50" fillId="13" borderId="4" xfId="25" applyFont="1" applyFill="1" applyBorder="1" applyAlignment="1">
      <alignment vertical="center"/>
    </xf>
    <xf numFmtId="0" fontId="50" fillId="13" borderId="3" xfId="25" applyFont="1" applyFill="1" applyBorder="1" applyAlignment="1">
      <alignment vertical="center"/>
    </xf>
    <xf numFmtId="0" fontId="50" fillId="13" borderId="9" xfId="25" applyFont="1" applyFill="1" applyBorder="1" applyAlignment="1">
      <alignment vertical="center"/>
    </xf>
    <xf numFmtId="0" fontId="65" fillId="13" borderId="3" xfId="25" applyFont="1" applyFill="1" applyBorder="1" applyAlignment="1">
      <alignment vertical="center"/>
    </xf>
    <xf numFmtId="0" fontId="65" fillId="13" borderId="4" xfId="25" applyFont="1" applyFill="1" applyBorder="1" applyAlignment="1">
      <alignment vertical="center"/>
    </xf>
    <xf numFmtId="0" fontId="63" fillId="0" borderId="0" xfId="25" applyFont="1" applyFill="1" applyBorder="1" applyAlignment="1">
      <alignment horizontal="right"/>
    </xf>
    <xf numFmtId="0" fontId="63" fillId="0" borderId="0" xfId="25" applyFont="1" applyFill="1" applyBorder="1" applyAlignment="1">
      <alignment horizontal="center" vertical="top"/>
    </xf>
    <xf numFmtId="0" fontId="65" fillId="0" borderId="12" xfId="25" applyFont="1" applyBorder="1" applyAlignment="1">
      <alignment horizontal="center" vertical="center"/>
    </xf>
    <xf numFmtId="0" fontId="65" fillId="0" borderId="12" xfId="25" applyFont="1" applyFill="1" applyBorder="1" applyAlignment="1">
      <alignment horizontal="center" vertical="center"/>
    </xf>
    <xf numFmtId="0" fontId="50" fillId="0" borderId="0" xfId="25" applyFont="1" applyBorder="1" applyAlignment="1">
      <alignment horizontal="center" vertical="center"/>
    </xf>
    <xf numFmtId="0" fontId="63" fillId="0" borderId="5" xfId="25" applyFont="1" applyBorder="1" applyAlignment="1">
      <alignment horizontal="right" vertical="center"/>
    </xf>
    <xf numFmtId="0" fontId="63" fillId="0" borderId="5" xfId="25" applyFont="1" applyBorder="1" applyAlignment="1">
      <alignment vertical="center"/>
    </xf>
    <xf numFmtId="0" fontId="63" fillId="0" borderId="10" xfId="25" applyFont="1" applyBorder="1" applyAlignment="1">
      <alignment vertical="center"/>
    </xf>
    <xf numFmtId="0" fontId="56" fillId="0" borderId="25" xfId="25" applyFont="1" applyFill="1" applyBorder="1" applyAlignment="1">
      <alignment vertical="center"/>
    </xf>
    <xf numFmtId="0" fontId="56" fillId="0" borderId="4" xfId="25" applyFont="1" applyFill="1" applyBorder="1" applyAlignment="1">
      <alignment vertical="center"/>
    </xf>
    <xf numFmtId="167" fontId="65" fillId="25" borderId="25" xfId="26" applyNumberFormat="1" applyFont="1" applyFill="1" applyBorder="1" applyAlignment="1">
      <alignment vertical="center"/>
    </xf>
    <xf numFmtId="167" fontId="174" fillId="26" borderId="24" xfId="26" applyNumberFormat="1" applyFont="1" applyFill="1" applyBorder="1" applyAlignment="1">
      <alignment vertical="center"/>
    </xf>
    <xf numFmtId="167" fontId="174" fillId="26" borderId="25" xfId="26" applyNumberFormat="1" applyFont="1" applyFill="1" applyBorder="1" applyAlignment="1">
      <alignment vertical="center"/>
    </xf>
    <xf numFmtId="167" fontId="174" fillId="26" borderId="26" xfId="26" applyNumberFormat="1" applyFont="1" applyFill="1" applyBorder="1" applyAlignment="1">
      <alignment vertical="center"/>
    </xf>
    <xf numFmtId="167" fontId="174" fillId="26" borderId="4" xfId="26" applyNumberFormat="1" applyFont="1" applyFill="1" applyBorder="1" applyAlignment="1">
      <alignment vertical="center"/>
    </xf>
    <xf numFmtId="0" fontId="64" fillId="0" borderId="26" xfId="26" applyFont="1" applyFill="1" applyBorder="1" applyAlignment="1">
      <alignment horizontal="center" vertical="center"/>
    </xf>
    <xf numFmtId="0" fontId="64" fillId="0" borderId="15" xfId="26" applyFont="1" applyFill="1" applyBorder="1" applyAlignment="1">
      <alignment horizontal="center" vertical="center"/>
    </xf>
    <xf numFmtId="0" fontId="64" fillId="0" borderId="24" xfId="26" applyFont="1" applyFill="1" applyBorder="1" applyAlignment="1">
      <alignment horizontal="center" vertical="center"/>
    </xf>
    <xf numFmtId="0" fontId="64" fillId="0" borderId="0" xfId="26" applyFont="1" applyFill="1" applyBorder="1" applyAlignment="1">
      <alignment horizontal="center" vertical="center"/>
    </xf>
    <xf numFmtId="0" fontId="64" fillId="0" borderId="9" xfId="26" applyFont="1" applyFill="1" applyBorder="1" applyAlignment="1">
      <alignment horizontal="center" vertical="center"/>
    </xf>
    <xf numFmtId="49" fontId="65" fillId="0" borderId="26" xfId="26" applyNumberFormat="1" applyFont="1" applyFill="1" applyBorder="1" applyAlignment="1">
      <alignment horizontal="left" vertical="center"/>
    </xf>
    <xf numFmtId="49" fontId="65" fillId="0" borderId="15" xfId="26" applyNumberFormat="1" applyFont="1" applyFill="1" applyBorder="1" applyAlignment="1">
      <alignment horizontal="left" vertical="center"/>
    </xf>
    <xf numFmtId="49" fontId="65" fillId="0" borderId="24" xfId="26" applyNumberFormat="1" applyFont="1" applyFill="1" applyBorder="1" applyAlignment="1">
      <alignment horizontal="left" vertical="center"/>
    </xf>
    <xf numFmtId="49" fontId="65" fillId="0" borderId="26" xfId="26" applyNumberFormat="1" applyFont="1" applyFill="1" applyBorder="1" applyAlignment="1">
      <alignment horizontal="right" vertical="center"/>
    </xf>
    <xf numFmtId="49" fontId="65" fillId="0" borderId="15" xfId="26" applyNumberFormat="1" applyFont="1" applyFill="1" applyBorder="1" applyAlignment="1">
      <alignment horizontal="right" vertical="center"/>
    </xf>
    <xf numFmtId="49" fontId="65" fillId="0" borderId="24" xfId="26" applyNumberFormat="1" applyFont="1" applyFill="1" applyBorder="1" applyAlignment="1">
      <alignment horizontal="right" vertical="center"/>
    </xf>
    <xf numFmtId="167" fontId="65" fillId="25" borderId="24" xfId="26" applyNumberFormat="1" applyFont="1" applyFill="1" applyBorder="1" applyAlignment="1">
      <alignment vertical="center"/>
    </xf>
    <xf numFmtId="167" fontId="65" fillId="25" borderId="26" xfId="26" applyNumberFormat="1" applyFont="1" applyFill="1" applyBorder="1" applyAlignment="1">
      <alignment vertical="center"/>
    </xf>
    <xf numFmtId="0" fontId="50" fillId="0" borderId="26" xfId="25" applyFont="1" applyFill="1" applyBorder="1" applyAlignment="1">
      <alignment vertical="center"/>
    </xf>
    <xf numFmtId="0" fontId="50" fillId="0" borderId="11" xfId="25" applyFont="1" applyFill="1" applyBorder="1" applyAlignment="1">
      <alignment vertical="center"/>
    </xf>
    <xf numFmtId="0" fontId="50" fillId="26" borderId="4" xfId="25" applyFont="1" applyFill="1" applyBorder="1" applyAlignment="1">
      <alignment vertical="center"/>
    </xf>
    <xf numFmtId="167" fontId="65" fillId="25" borderId="3" xfId="26" applyNumberFormat="1" applyFont="1" applyFill="1" applyBorder="1" applyAlignment="1">
      <alignment vertical="center"/>
    </xf>
    <xf numFmtId="167" fontId="65" fillId="25" borderId="4" xfId="26" applyNumberFormat="1" applyFont="1" applyFill="1" applyBorder="1" applyAlignment="1">
      <alignment vertical="center"/>
    </xf>
    <xf numFmtId="167" fontId="65" fillId="25" borderId="8" xfId="26" applyNumberFormat="1" applyFont="1" applyFill="1" applyBorder="1" applyAlignment="1">
      <alignment vertical="center"/>
    </xf>
    <xf numFmtId="0" fontId="64" fillId="0" borderId="5" xfId="26" applyFont="1" applyFill="1" applyBorder="1" applyAlignment="1">
      <alignment horizontal="center" vertical="center"/>
    </xf>
    <xf numFmtId="0" fontId="56" fillId="0" borderId="6" xfId="25" applyFont="1" applyFill="1" applyBorder="1" applyAlignment="1">
      <alignment horizontal="center" vertical="center"/>
    </xf>
    <xf numFmtId="49" fontId="65" fillId="0" borderId="27" xfId="25" applyNumberFormat="1" applyFont="1" applyFill="1" applyBorder="1" applyAlignment="1">
      <alignment horizontal="right" vertical="center"/>
    </xf>
    <xf numFmtId="0" fontId="50" fillId="25" borderId="25" xfId="25" applyFont="1" applyFill="1" applyBorder="1" applyAlignment="1">
      <alignment vertical="center"/>
    </xf>
    <xf numFmtId="0" fontId="65" fillId="0" borderId="0" xfId="1" applyFont="1" applyFill="1" applyBorder="1" applyAlignment="1">
      <alignment horizontal="right" vertical="center"/>
    </xf>
    <xf numFmtId="0" fontId="65" fillId="13" borderId="27" xfId="25" applyFont="1" applyFill="1" applyBorder="1" applyAlignment="1">
      <alignment horizontal="center" vertical="center"/>
    </xf>
    <xf numFmtId="0" fontId="50" fillId="13" borderId="0" xfId="25" applyFont="1" applyFill="1" applyBorder="1" applyAlignment="1">
      <alignment vertical="center"/>
    </xf>
    <xf numFmtId="0" fontId="50" fillId="3" borderId="26" xfId="25" applyFont="1" applyFill="1" applyBorder="1" applyAlignment="1">
      <alignment vertical="center"/>
    </xf>
    <xf numFmtId="0" fontId="50" fillId="20" borderId="15" xfId="25" applyFont="1" applyFill="1" applyBorder="1" applyAlignment="1">
      <alignment vertical="center"/>
    </xf>
    <xf numFmtId="0" fontId="65" fillId="27" borderId="27" xfId="25" applyFont="1" applyFill="1" applyBorder="1" applyAlignment="1">
      <alignment horizontal="center" vertical="center"/>
    </xf>
    <xf numFmtId="0" fontId="65" fillId="4" borderId="27" xfId="25" applyFont="1" applyFill="1" applyBorder="1" applyAlignment="1">
      <alignment horizontal="center" vertical="center"/>
    </xf>
    <xf numFmtId="0" fontId="50" fillId="15" borderId="25" xfId="25" applyFont="1" applyFill="1" applyBorder="1" applyAlignment="1">
      <alignment vertical="center"/>
    </xf>
    <xf numFmtId="0" fontId="63" fillId="7" borderId="24" xfId="25" applyFont="1" applyFill="1" applyBorder="1" applyAlignment="1">
      <alignment vertical="center"/>
    </xf>
    <xf numFmtId="0" fontId="63" fillId="7" borderId="25" xfId="25" applyFont="1" applyFill="1" applyBorder="1" applyAlignment="1">
      <alignment vertical="center"/>
    </xf>
    <xf numFmtId="0" fontId="63" fillId="0" borderId="11" xfId="25" applyFont="1" applyFill="1" applyBorder="1" applyAlignment="1">
      <alignment vertical="center"/>
    </xf>
    <xf numFmtId="0" fontId="63" fillId="0" borderId="9" xfId="25" applyFont="1" applyFill="1" applyBorder="1" applyAlignment="1">
      <alignment vertical="center"/>
    </xf>
    <xf numFmtId="0" fontId="63" fillId="0" borderId="5" xfId="25" applyFont="1" applyFill="1" applyBorder="1" applyAlignment="1">
      <alignment vertical="center"/>
    </xf>
    <xf numFmtId="0" fontId="65" fillId="0" borderId="5" xfId="25" applyFont="1" applyFill="1" applyBorder="1" applyAlignment="1">
      <alignment horizontal="right" vertical="center"/>
    </xf>
    <xf numFmtId="49" fontId="50" fillId="0" borderId="5" xfId="25" applyNumberFormat="1" applyFont="1" applyFill="1" applyBorder="1" applyAlignment="1">
      <alignment vertical="center"/>
    </xf>
    <xf numFmtId="0" fontId="63" fillId="13" borderId="0" xfId="25" applyFont="1" applyFill="1" applyBorder="1" applyAlignment="1">
      <alignment vertical="center"/>
    </xf>
    <xf numFmtId="0" fontId="63" fillId="0" borderId="6" xfId="25" applyFont="1" applyFill="1" applyBorder="1" applyAlignment="1">
      <alignment vertical="center"/>
    </xf>
    <xf numFmtId="0" fontId="50" fillId="0" borderId="0" xfId="25" applyFont="1" applyFill="1" applyBorder="1" applyAlignment="1">
      <alignment horizontal="right" vertical="center"/>
    </xf>
    <xf numFmtId="0" fontId="50" fillId="0" borderId="5" xfId="25" applyFont="1" applyFill="1" applyBorder="1" applyAlignment="1">
      <alignment horizontal="right" vertical="center"/>
    </xf>
    <xf numFmtId="0" fontId="65" fillId="25" borderId="24" xfId="25" applyFont="1" applyFill="1" applyBorder="1" applyAlignment="1">
      <alignment vertical="center"/>
    </xf>
    <xf numFmtId="0" fontId="175" fillId="0" borderId="0" xfId="0" applyFont="1" applyBorder="1" applyAlignment="1">
      <alignment horizontal="center"/>
    </xf>
    <xf numFmtId="0" fontId="65" fillId="25" borderId="15" xfId="25" applyFont="1" applyFill="1" applyBorder="1" applyAlignment="1">
      <alignment horizontal="center" vertical="center"/>
    </xf>
    <xf numFmtId="0" fontId="50" fillId="0" borderId="27" xfId="25" applyFont="1" applyBorder="1" applyAlignment="1">
      <alignment vertical="center"/>
    </xf>
    <xf numFmtId="0" fontId="50" fillId="28" borderId="24" xfId="25" applyFont="1" applyFill="1" applyBorder="1" applyAlignment="1">
      <alignment vertical="center"/>
    </xf>
    <xf numFmtId="0" fontId="175" fillId="0" borderId="10" xfId="0" applyFont="1" applyBorder="1" applyAlignment="1">
      <alignment horizontal="center"/>
    </xf>
    <xf numFmtId="0" fontId="175" fillId="0" borderId="3" xfId="0" applyFont="1" applyBorder="1" applyAlignment="1">
      <alignment horizontal="center"/>
    </xf>
    <xf numFmtId="0" fontId="65" fillId="3" borderId="26" xfId="25" applyFont="1" applyFill="1" applyBorder="1" applyAlignment="1">
      <alignment horizontal="center" vertical="center"/>
    </xf>
    <xf numFmtId="0" fontId="65" fillId="0" borderId="9" xfId="25" applyFont="1" applyFill="1" applyBorder="1" applyAlignment="1">
      <alignment horizontal="center" vertical="center"/>
    </xf>
    <xf numFmtId="0" fontId="65" fillId="15" borderId="26" xfId="25" applyFont="1" applyFill="1" applyBorder="1" applyAlignment="1">
      <alignment horizontal="center" vertical="center"/>
    </xf>
    <xf numFmtId="0" fontId="50" fillId="3" borderId="1" xfId="25" applyFont="1" applyFill="1" applyBorder="1" applyAlignment="1">
      <alignment vertical="center"/>
    </xf>
    <xf numFmtId="0" fontId="175" fillId="0" borderId="5" xfId="0" applyFont="1" applyBorder="1" applyAlignment="1">
      <alignment horizontal="center"/>
    </xf>
    <xf numFmtId="0" fontId="175" fillId="0" borderId="24" xfId="0" applyFont="1" applyBorder="1" applyAlignment="1">
      <alignment horizontal="center"/>
    </xf>
    <xf numFmtId="0" fontId="50" fillId="3" borderId="1" xfId="25" applyFont="1" applyFill="1" applyBorder="1" applyAlignment="1">
      <alignment horizontal="center" vertical="center"/>
    </xf>
    <xf numFmtId="0" fontId="65" fillId="3" borderId="1" xfId="25" applyFont="1" applyFill="1" applyBorder="1" applyAlignment="1">
      <alignment horizontal="center" vertical="center"/>
    </xf>
    <xf numFmtId="0" fontId="50" fillId="3" borderId="15" xfId="1" applyFont="1" applyFill="1" applyBorder="1" applyAlignment="1">
      <alignment horizontal="center" vertical="center"/>
    </xf>
    <xf numFmtId="0" fontId="50" fillId="3" borderId="1" xfId="0" applyFont="1" applyFill="1" applyBorder="1" applyAlignment="1" applyProtection="1">
      <alignment horizontal="center" vertical="center" wrapText="1"/>
    </xf>
    <xf numFmtId="0" fontId="50" fillId="0" borderId="27" xfId="0" applyFont="1" applyFill="1" applyBorder="1" applyAlignment="1" applyProtection="1">
      <alignment horizontal="center" vertical="center" wrapText="1"/>
    </xf>
    <xf numFmtId="0" fontId="160" fillId="0" borderId="1" xfId="0" applyFont="1" applyBorder="1" applyAlignment="1">
      <alignment horizontal="center" vertical="center"/>
    </xf>
    <xf numFmtId="0" fontId="160" fillId="0" borderId="27" xfId="0" applyFont="1" applyBorder="1" applyAlignment="1">
      <alignment horizontal="center" vertical="center"/>
    </xf>
    <xf numFmtId="0" fontId="65" fillId="0" borderId="12" xfId="25" applyFont="1" applyFill="1" applyBorder="1" applyAlignment="1">
      <alignment horizontal="right" vertical="center"/>
    </xf>
    <xf numFmtId="0" fontId="65" fillId="7" borderId="15" xfId="25" applyFont="1" applyFill="1" applyBorder="1" applyAlignment="1">
      <alignment horizontal="right" vertical="center"/>
    </xf>
    <xf numFmtId="0" fontId="65" fillId="0" borderId="1" xfId="25" applyFont="1" applyFill="1" applyBorder="1" applyAlignment="1">
      <alignment horizontal="right" vertical="center"/>
    </xf>
    <xf numFmtId="49" fontId="50" fillId="0" borderId="0" xfId="25" applyNumberFormat="1" applyFont="1" applyFill="1" applyBorder="1" applyAlignment="1">
      <alignment vertical="center"/>
    </xf>
    <xf numFmtId="0" fontId="63" fillId="0" borderId="4" xfId="25" applyFont="1" applyFill="1" applyBorder="1" applyAlignment="1">
      <alignment vertical="center"/>
    </xf>
    <xf numFmtId="0" fontId="50" fillId="0" borderId="1" xfId="0" applyFont="1" applyFill="1" applyBorder="1" applyAlignment="1" applyProtection="1">
      <alignment horizontal="right" vertical="center" wrapText="1"/>
    </xf>
    <xf numFmtId="0" fontId="50" fillId="0" borderId="27" xfId="0" applyFont="1" applyFill="1" applyBorder="1" applyAlignment="1" applyProtection="1">
      <alignment horizontal="right" vertical="center" wrapText="1"/>
    </xf>
    <xf numFmtId="0" fontId="50" fillId="0" borderId="3" xfId="25" applyFont="1" applyFill="1" applyBorder="1" applyAlignment="1">
      <alignment vertical="center"/>
    </xf>
    <xf numFmtId="0" fontId="160" fillId="0" borderId="1" xfId="0" applyFont="1" applyBorder="1" applyAlignment="1">
      <alignment horizontal="right" vertical="center"/>
    </xf>
    <xf numFmtId="0" fontId="50" fillId="4" borderId="24" xfId="25" applyFont="1" applyFill="1" applyBorder="1" applyAlignment="1">
      <alignment vertical="center"/>
    </xf>
    <xf numFmtId="0" fontId="50" fillId="4" borderId="25" xfId="25" applyFont="1" applyFill="1" applyBorder="1" applyAlignment="1">
      <alignment vertical="center"/>
    </xf>
    <xf numFmtId="0" fontId="50" fillId="4" borderId="26" xfId="25" applyFont="1" applyFill="1" applyBorder="1" applyAlignment="1">
      <alignment vertical="center"/>
    </xf>
    <xf numFmtId="0" fontId="50" fillId="0" borderId="9" xfId="25" applyFont="1" applyFill="1" applyBorder="1" applyAlignment="1">
      <alignment horizontal="right" vertical="center"/>
    </xf>
    <xf numFmtId="0" fontId="50" fillId="0" borderId="11" xfId="25" applyFont="1" applyBorder="1" applyAlignment="1">
      <alignment horizontal="right" vertical="center"/>
    </xf>
    <xf numFmtId="0" fontId="65" fillId="0" borderId="15" xfId="25" applyFont="1" applyFill="1" applyBorder="1" applyAlignment="1">
      <alignment horizontal="right" vertical="center"/>
    </xf>
    <xf numFmtId="0" fontId="65" fillId="29" borderId="27" xfId="25" applyFont="1" applyFill="1" applyBorder="1" applyAlignment="1">
      <alignment horizontal="center" vertical="center"/>
    </xf>
    <xf numFmtId="0" fontId="50" fillId="16" borderId="15" xfId="0" applyFont="1" applyFill="1" applyBorder="1" applyAlignment="1" applyProtection="1">
      <alignment horizontal="center" vertical="center" wrapText="1"/>
    </xf>
    <xf numFmtId="0" fontId="65" fillId="16" borderId="11" xfId="25" applyFont="1" applyFill="1" applyBorder="1" applyAlignment="1">
      <alignment horizontal="center" vertical="center"/>
    </xf>
    <xf numFmtId="0" fontId="50" fillId="16" borderId="24" xfId="25" applyFont="1" applyFill="1" applyBorder="1" applyAlignment="1">
      <alignment vertical="center"/>
    </xf>
    <xf numFmtId="0" fontId="63" fillId="16" borderId="25" xfId="25" applyFont="1" applyFill="1" applyBorder="1" applyAlignment="1">
      <alignment vertical="center"/>
    </xf>
    <xf numFmtId="0" fontId="50" fillId="29" borderId="25" xfId="25" applyFont="1" applyFill="1" applyBorder="1" applyAlignment="1">
      <alignment vertical="center"/>
    </xf>
    <xf numFmtId="0" fontId="50" fillId="29" borderId="15" xfId="25" applyFont="1" applyFill="1" applyBorder="1" applyAlignment="1">
      <alignment vertical="center"/>
    </xf>
    <xf numFmtId="0" fontId="50" fillId="27" borderId="15" xfId="25" applyFont="1" applyFill="1" applyBorder="1" applyAlignment="1">
      <alignment vertical="center"/>
    </xf>
    <xf numFmtId="0" fontId="50" fillId="0" borderId="1" xfId="25" applyFont="1" applyBorder="1" applyAlignment="1">
      <alignment vertical="center"/>
    </xf>
    <xf numFmtId="0" fontId="50" fillId="0" borderId="1" xfId="25" applyFont="1" applyFill="1" applyBorder="1" applyAlignment="1">
      <alignment vertical="center"/>
    </xf>
    <xf numFmtId="0" fontId="50" fillId="0" borderId="27" xfId="25" applyFont="1" applyFill="1" applyBorder="1" applyAlignment="1">
      <alignment vertical="center"/>
    </xf>
    <xf numFmtId="0" fontId="50" fillId="30" borderId="15" xfId="25" applyFont="1" applyFill="1" applyBorder="1" applyAlignment="1">
      <alignment vertical="center"/>
    </xf>
    <xf numFmtId="0" fontId="65" fillId="30" borderId="26" xfId="25" applyFont="1" applyFill="1" applyBorder="1" applyAlignment="1">
      <alignment horizontal="center" vertical="center"/>
    </xf>
    <xf numFmtId="0" fontId="50" fillId="0" borderId="12" xfId="25" applyFont="1" applyBorder="1" applyAlignment="1">
      <alignment vertical="center"/>
    </xf>
    <xf numFmtId="0" fontId="50" fillId="27" borderId="24" xfId="25" applyFont="1" applyFill="1" applyBorder="1" applyAlignment="1">
      <alignment vertical="center"/>
    </xf>
    <xf numFmtId="0" fontId="50" fillId="27" borderId="25" xfId="25" applyFont="1" applyFill="1" applyBorder="1" applyAlignment="1">
      <alignment vertical="center"/>
    </xf>
    <xf numFmtId="0" fontId="50" fillId="20" borderId="24" xfId="25" applyFont="1" applyFill="1" applyBorder="1" applyAlignment="1">
      <alignment vertical="center"/>
    </xf>
    <xf numFmtId="0" fontId="50" fillId="20" borderId="26" xfId="25" applyFont="1" applyFill="1" applyBorder="1" applyAlignment="1">
      <alignment vertical="center"/>
    </xf>
    <xf numFmtId="0" fontId="50" fillId="31" borderId="24" xfId="25" applyFont="1" applyFill="1" applyBorder="1" applyAlignment="1">
      <alignment vertical="center"/>
    </xf>
    <xf numFmtId="0" fontId="50" fillId="31" borderId="25" xfId="25" applyFont="1" applyFill="1" applyBorder="1" applyAlignment="1">
      <alignment vertical="center"/>
    </xf>
    <xf numFmtId="0" fontId="65" fillId="0" borderId="5" xfId="25" applyFont="1" applyBorder="1" applyAlignment="1">
      <alignment horizontal="center" vertical="center"/>
    </xf>
    <xf numFmtId="0" fontId="50" fillId="31" borderId="15" xfId="25" applyFont="1" applyFill="1" applyBorder="1" applyAlignment="1">
      <alignment vertical="center"/>
    </xf>
    <xf numFmtId="0" fontId="65" fillId="20" borderId="15" xfId="25" applyFont="1" applyFill="1" applyBorder="1" applyAlignment="1">
      <alignment horizontal="right" vertical="center"/>
    </xf>
    <xf numFmtId="0" fontId="65" fillId="0" borderId="27" xfId="25" applyFont="1" applyFill="1" applyBorder="1" applyAlignment="1">
      <alignment horizontal="right" vertical="center"/>
    </xf>
    <xf numFmtId="0" fontId="50" fillId="32" borderId="24" xfId="25" applyFont="1" applyFill="1" applyBorder="1" applyAlignment="1">
      <alignment vertical="center"/>
    </xf>
    <xf numFmtId="0" fontId="50" fillId="32" borderId="26" xfId="25" applyFont="1" applyFill="1" applyBorder="1" applyAlignment="1">
      <alignment vertical="center"/>
    </xf>
    <xf numFmtId="0" fontId="176" fillId="33" borderId="24" xfId="25" applyFont="1" applyFill="1" applyBorder="1" applyAlignment="1">
      <alignment vertical="center"/>
    </xf>
    <xf numFmtId="0" fontId="176" fillId="33" borderId="25" xfId="25" applyFont="1" applyFill="1" applyBorder="1" applyAlignment="1">
      <alignment vertical="center"/>
    </xf>
    <xf numFmtId="0" fontId="50" fillId="34" borderId="24" xfId="25" applyFont="1" applyFill="1" applyBorder="1" applyAlignment="1">
      <alignment vertical="center"/>
    </xf>
    <xf numFmtId="0" fontId="50" fillId="34" borderId="26" xfId="25" applyFont="1" applyFill="1" applyBorder="1" applyAlignment="1">
      <alignment vertical="center"/>
    </xf>
    <xf numFmtId="0" fontId="65" fillId="34" borderId="15" xfId="25" applyFont="1" applyFill="1" applyBorder="1" applyAlignment="1">
      <alignment horizontal="center" vertical="center"/>
    </xf>
    <xf numFmtId="0" fontId="65" fillId="32" borderId="15" xfId="25" applyFont="1" applyFill="1" applyBorder="1" applyAlignment="1">
      <alignment horizontal="right" vertical="center"/>
    </xf>
    <xf numFmtId="0" fontId="65" fillId="0" borderId="4" xfId="1" applyFont="1" applyFill="1" applyBorder="1" applyAlignment="1">
      <alignment horizontal="right" vertical="center"/>
    </xf>
    <xf numFmtId="0" fontId="50" fillId="0" borderId="4" xfId="25" applyFont="1" applyFill="1" applyBorder="1" applyAlignment="1">
      <alignment horizontal="right" vertical="center"/>
    </xf>
    <xf numFmtId="0" fontId="63" fillId="0" borderId="3" xfId="25" applyFont="1" applyFill="1" applyBorder="1" applyAlignment="1">
      <alignment horizontal="right"/>
    </xf>
    <xf numFmtId="0" fontId="63" fillId="0" borderId="3" xfId="25" applyFont="1" applyFill="1" applyBorder="1" applyAlignment="1">
      <alignment vertical="center"/>
    </xf>
    <xf numFmtId="0" fontId="63" fillId="0" borderId="8" xfId="25" applyFont="1" applyFill="1" applyBorder="1" applyAlignment="1">
      <alignment vertical="center"/>
    </xf>
    <xf numFmtId="0" fontId="65" fillId="0" borderId="3" xfId="25" applyFont="1" applyFill="1" applyBorder="1" applyAlignment="1">
      <alignment horizontal="center" vertical="center"/>
    </xf>
    <xf numFmtId="0" fontId="50" fillId="3" borderId="24" xfId="25" applyFont="1" applyFill="1" applyBorder="1" applyAlignment="1">
      <alignment vertical="center"/>
    </xf>
    <xf numFmtId="0" fontId="50" fillId="0" borderId="0" xfId="25" applyFont="1" applyBorder="1" applyAlignment="1">
      <alignment horizontal="right" vertical="center"/>
    </xf>
    <xf numFmtId="0" fontId="64" fillId="3" borderId="15" xfId="26" applyFont="1" applyFill="1" applyBorder="1" applyAlignment="1">
      <alignment horizontal="center" vertical="center"/>
    </xf>
    <xf numFmtId="49" fontId="65" fillId="3" borderId="15" xfId="26" applyNumberFormat="1" applyFont="1" applyFill="1" applyBorder="1" applyAlignment="1">
      <alignment horizontal="left" vertical="center"/>
    </xf>
    <xf numFmtId="49" fontId="65" fillId="3" borderId="15" xfId="26" applyNumberFormat="1" applyFont="1" applyFill="1" applyBorder="1" applyAlignment="1">
      <alignment horizontal="right" vertical="center"/>
    </xf>
    <xf numFmtId="0" fontId="50" fillId="34" borderId="25" xfId="25" applyFont="1" applyFill="1" applyBorder="1" applyAlignment="1">
      <alignment vertical="center"/>
    </xf>
    <xf numFmtId="0" fontId="50" fillId="3" borderId="27" xfId="25" applyFont="1" applyFill="1" applyBorder="1" applyAlignment="1">
      <alignment vertical="center"/>
    </xf>
    <xf numFmtId="0" fontId="65" fillId="3" borderId="1" xfId="25" applyFont="1" applyFill="1" applyBorder="1" applyAlignment="1">
      <alignment vertical="center"/>
    </xf>
    <xf numFmtId="0" fontId="56" fillId="3" borderId="27" xfId="25" applyFont="1" applyFill="1" applyBorder="1" applyAlignment="1">
      <alignment horizontal="center" vertical="center"/>
    </xf>
    <xf numFmtId="0" fontId="65" fillId="13" borderId="27" xfId="25" applyFont="1" applyFill="1" applyBorder="1" applyAlignment="1">
      <alignment vertical="center"/>
    </xf>
    <xf numFmtId="0" fontId="58" fillId="0" borderId="0" xfId="25" applyFont="1" applyFill="1" applyBorder="1" applyAlignment="1">
      <alignment vertical="center"/>
    </xf>
    <xf numFmtId="0" fontId="65" fillId="35" borderId="5" xfId="25" applyFont="1" applyFill="1" applyBorder="1" applyAlignment="1">
      <alignment vertical="center"/>
    </xf>
    <xf numFmtId="0" fontId="65" fillId="35" borderId="5" xfId="25" applyFont="1" applyFill="1" applyBorder="1" applyAlignment="1">
      <alignment horizontal="center" vertical="center" wrapText="1"/>
    </xf>
    <xf numFmtId="0" fontId="50" fillId="35" borderId="10" xfId="25" applyFont="1" applyFill="1" applyBorder="1" applyAlignment="1">
      <alignment vertical="center"/>
    </xf>
    <xf numFmtId="0" fontId="56" fillId="35" borderId="6" xfId="25" applyFont="1" applyFill="1" applyBorder="1" applyAlignment="1">
      <alignment horizontal="center" vertical="center"/>
    </xf>
    <xf numFmtId="0" fontId="56" fillId="35" borderId="15" xfId="25" applyFont="1" applyFill="1" applyBorder="1" applyAlignment="1">
      <alignment horizontal="center" vertical="center"/>
    </xf>
    <xf numFmtId="0" fontId="175" fillId="16" borderId="24" xfId="0" applyFont="1" applyFill="1" applyBorder="1" applyAlignment="1">
      <alignment horizontal="center"/>
    </xf>
    <xf numFmtId="0" fontId="175" fillId="7" borderId="10" xfId="0" applyFont="1" applyFill="1" applyBorder="1" applyAlignment="1">
      <alignment horizontal="center"/>
    </xf>
    <xf numFmtId="0" fontId="175" fillId="13" borderId="10" xfId="0" applyFont="1" applyFill="1" applyBorder="1" applyAlignment="1">
      <alignment horizontal="center"/>
    </xf>
    <xf numFmtId="0" fontId="175" fillId="25" borderId="10" xfId="0" applyFont="1" applyFill="1" applyBorder="1" applyAlignment="1">
      <alignment horizontal="center"/>
    </xf>
    <xf numFmtId="0" fontId="175" fillId="4" borderId="10" xfId="0" applyFont="1" applyFill="1" applyBorder="1" applyAlignment="1">
      <alignment horizontal="center"/>
    </xf>
    <xf numFmtId="0" fontId="175" fillId="29" borderId="10" xfId="0" applyFont="1" applyFill="1" applyBorder="1" applyAlignment="1">
      <alignment horizontal="center"/>
    </xf>
    <xf numFmtId="0" fontId="65" fillId="31" borderId="24" xfId="25" applyFont="1" applyFill="1" applyBorder="1" applyAlignment="1">
      <alignment vertical="center"/>
    </xf>
    <xf numFmtId="0" fontId="175" fillId="20" borderId="24" xfId="0" applyFont="1" applyFill="1" applyBorder="1" applyAlignment="1">
      <alignment horizontal="center"/>
    </xf>
    <xf numFmtId="0" fontId="175" fillId="27" borderId="24" xfId="0" applyFont="1" applyFill="1" applyBorder="1" applyAlignment="1">
      <alignment horizontal="center"/>
    </xf>
    <xf numFmtId="0" fontId="175" fillId="32" borderId="10" xfId="0" applyFont="1" applyFill="1" applyBorder="1" applyAlignment="1">
      <alignment horizontal="center"/>
    </xf>
    <xf numFmtId="0" fontId="175" fillId="34" borderId="10" xfId="0" applyFont="1" applyFill="1" applyBorder="1" applyAlignment="1">
      <alignment horizontal="center"/>
    </xf>
    <xf numFmtId="0" fontId="94" fillId="0" borderId="9" xfId="25" applyFont="1" applyBorder="1" applyAlignment="1">
      <alignment vertical="center"/>
    </xf>
    <xf numFmtId="49" fontId="56" fillId="0" borderId="9" xfId="25" applyNumberFormat="1" applyFont="1" applyFill="1" applyBorder="1" applyAlignment="1">
      <alignment vertical="center"/>
    </xf>
    <xf numFmtId="0" fontId="64" fillId="35" borderId="5" xfId="25" applyFont="1" applyFill="1" applyBorder="1" applyAlignment="1">
      <alignment horizontal="right" vertical="center"/>
    </xf>
    <xf numFmtId="0" fontId="64" fillId="0" borderId="11" xfId="25" applyFont="1" applyFill="1" applyBorder="1" applyAlignment="1">
      <alignment horizontal="center" vertical="center"/>
    </xf>
    <xf numFmtId="0" fontId="50" fillId="13" borderId="11" xfId="25" applyFont="1" applyFill="1" applyBorder="1" applyAlignment="1">
      <alignment vertical="center"/>
    </xf>
    <xf numFmtId="0" fontId="50" fillId="0" borderId="3" xfId="25" applyFont="1" applyBorder="1" applyAlignment="1">
      <alignment horizontal="center" vertical="center"/>
    </xf>
    <xf numFmtId="0" fontId="65" fillId="0" borderId="9" xfId="25" applyFont="1" applyFill="1" applyBorder="1" applyAlignment="1">
      <alignment vertical="center"/>
    </xf>
    <xf numFmtId="0" fontId="160" fillId="0" borderId="5" xfId="0" applyFont="1" applyBorder="1" applyAlignment="1">
      <alignment horizontal="center" vertical="center"/>
    </xf>
    <xf numFmtId="0" fontId="65" fillId="0" borderId="5" xfId="25" applyFont="1" applyBorder="1" applyAlignment="1">
      <alignment vertical="center" wrapText="1"/>
    </xf>
    <xf numFmtId="0" fontId="64" fillId="0" borderId="0" xfId="25" applyFont="1" applyBorder="1" applyAlignment="1">
      <alignment vertical="center" wrapText="1"/>
    </xf>
    <xf numFmtId="0" fontId="65" fillId="0" borderId="6" xfId="25" applyFont="1" applyBorder="1" applyAlignment="1">
      <alignment horizontal="center" vertical="center"/>
    </xf>
    <xf numFmtId="0" fontId="94" fillId="0" borderId="11" xfId="25" applyFont="1" applyBorder="1" applyAlignment="1">
      <alignment vertical="center"/>
    </xf>
    <xf numFmtId="0" fontId="177" fillId="0" borderId="50" xfId="0" applyFont="1" applyBorder="1" applyAlignment="1">
      <alignment horizontal="left" vertical="center"/>
    </xf>
    <xf numFmtId="0" fontId="177" fillId="0" borderId="33" xfId="0" applyFont="1" applyBorder="1" applyAlignment="1">
      <alignment horizontal="left" vertical="center"/>
    </xf>
    <xf numFmtId="0" fontId="50" fillId="0" borderId="6" xfId="25" applyFont="1" applyBorder="1" applyAlignment="1">
      <alignment horizontal="left" vertical="center"/>
    </xf>
    <xf numFmtId="0" fontId="177" fillId="0" borderId="0" xfId="0" applyFont="1" applyBorder="1" applyAlignment="1">
      <alignment horizontal="left" vertical="center"/>
    </xf>
    <xf numFmtId="0" fontId="64" fillId="36" borderId="10" xfId="25" applyFont="1" applyFill="1" applyBorder="1" applyAlignment="1">
      <alignment vertical="center"/>
    </xf>
    <xf numFmtId="0" fontId="60" fillId="36" borderId="27" xfId="3" applyFont="1" applyFill="1" applyBorder="1" applyAlignment="1" applyProtection="1">
      <alignment vertical="center"/>
    </xf>
    <xf numFmtId="0" fontId="65" fillId="0" borderId="10" xfId="25" applyFont="1" applyBorder="1" applyAlignment="1">
      <alignment vertical="center"/>
    </xf>
    <xf numFmtId="0" fontId="56" fillId="0" borderId="0" xfId="25" applyFont="1" applyFill="1" applyAlignment="1">
      <alignment horizontal="center" vertical="center"/>
    </xf>
    <xf numFmtId="0" fontId="50" fillId="0" borderId="0" xfId="25" applyFont="1" applyFill="1" applyAlignment="1">
      <alignment horizontal="center" vertical="center" wrapText="1"/>
    </xf>
    <xf numFmtId="0" fontId="50" fillId="0" borderId="0" xfId="25" applyFont="1" applyAlignment="1">
      <alignment horizontal="center" vertical="center" wrapText="1"/>
    </xf>
    <xf numFmtId="0" fontId="56" fillId="0" borderId="0" xfId="25" applyFont="1" applyFill="1" applyAlignment="1">
      <alignment horizontal="center" vertical="center" wrapText="1"/>
    </xf>
    <xf numFmtId="0" fontId="56" fillId="0" borderId="0" xfId="25" applyFont="1" applyFill="1" applyBorder="1" applyAlignment="1">
      <alignment horizontal="center" vertical="center" wrapText="1"/>
    </xf>
    <xf numFmtId="2" fontId="50" fillId="0" borderId="0" xfId="25" applyNumberFormat="1" applyFont="1" applyFill="1" applyBorder="1" applyAlignment="1">
      <alignment horizontal="center" vertical="center"/>
    </xf>
    <xf numFmtId="177" fontId="56" fillId="0" borderId="0" xfId="25" applyNumberFormat="1" applyFont="1" applyFill="1" applyBorder="1" applyAlignment="1">
      <alignment horizontal="center" vertical="center"/>
    </xf>
    <xf numFmtId="0" fontId="0" fillId="0" borderId="0" xfId="0" applyFill="1" applyAlignment="1">
      <alignment horizontal="center" vertical="center"/>
    </xf>
    <xf numFmtId="4" fontId="50" fillId="0" borderId="1" xfId="17" applyNumberFormat="1" applyFont="1" applyFill="1" applyBorder="1" applyAlignment="1">
      <alignment horizontal="center" vertical="center" wrapText="1"/>
    </xf>
    <xf numFmtId="4" fontId="50" fillId="0" borderId="8" xfId="17" applyNumberFormat="1" applyFont="1" applyFill="1" applyBorder="1" applyAlignment="1">
      <alignment horizontal="center" vertical="center" wrapText="1"/>
    </xf>
    <xf numFmtId="4" fontId="50" fillId="0" borderId="11" xfId="17" applyNumberFormat="1" applyFont="1" applyFill="1" applyBorder="1" applyAlignment="1">
      <alignment horizontal="center" vertical="center" wrapText="1"/>
    </xf>
    <xf numFmtId="49" fontId="50" fillId="0" borderId="9" xfId="25" applyNumberFormat="1" applyFont="1" applyFill="1" applyBorder="1" applyAlignment="1" applyProtection="1">
      <alignment horizontal="center" vertical="center"/>
      <protection locked="0"/>
    </xf>
    <xf numFmtId="0" fontId="56" fillId="0" borderId="9" xfId="25" applyFont="1" applyFill="1" applyBorder="1" applyAlignment="1">
      <alignment horizontal="center" vertical="center" wrapText="1"/>
    </xf>
    <xf numFmtId="44" fontId="50" fillId="0" borderId="10" xfId="19" applyFont="1" applyFill="1" applyBorder="1" applyAlignment="1">
      <alignment horizontal="center" vertical="center" wrapText="1"/>
    </xf>
    <xf numFmtId="44" fontId="50" fillId="0" borderId="6" xfId="19" applyFont="1" applyFill="1" applyBorder="1" applyAlignment="1">
      <alignment horizontal="center" vertical="center" wrapText="1"/>
    </xf>
    <xf numFmtId="44" fontId="50" fillId="0" borderId="27" xfId="19" applyFont="1" applyFill="1" applyBorder="1" applyAlignment="1">
      <alignment horizontal="center" vertical="center" wrapText="1"/>
    </xf>
    <xf numFmtId="44" fontId="50" fillId="0" borderId="0" xfId="19" applyFont="1" applyFill="1" applyAlignment="1">
      <alignment horizontal="center" vertical="center" wrapText="1"/>
    </xf>
    <xf numFmtId="44" fontId="50" fillId="0" borderId="5" xfId="19" applyFont="1" applyFill="1" applyBorder="1" applyAlignment="1">
      <alignment horizontal="center" vertical="center" wrapText="1"/>
    </xf>
    <xf numFmtId="0" fontId="50" fillId="0" borderId="0" xfId="25" applyFont="1" applyFill="1" applyAlignment="1">
      <alignment horizontal="center" vertical="top"/>
    </xf>
    <xf numFmtId="0" fontId="50" fillId="0" borderId="0" xfId="25" applyFont="1" applyFill="1" applyAlignment="1">
      <alignment horizontal="center" wrapText="1"/>
    </xf>
    <xf numFmtId="177" fontId="50" fillId="0" borderId="0" xfId="25" applyNumberFormat="1" applyFont="1" applyFill="1" applyAlignment="1">
      <alignment horizontal="center" vertical="center" wrapText="1"/>
    </xf>
    <xf numFmtId="177" fontId="50" fillId="0" borderId="0" xfId="25" applyNumberFormat="1" applyFont="1" applyFill="1" applyBorder="1" applyAlignment="1">
      <alignment horizontal="center" vertical="center"/>
    </xf>
    <xf numFmtId="0" fontId="0" fillId="0" borderId="26" xfId="0" applyFill="1" applyBorder="1" applyAlignment="1">
      <alignment horizontal="center" vertical="center"/>
    </xf>
    <xf numFmtId="44" fontId="50" fillId="0" borderId="0" xfId="19" applyFont="1" applyFill="1" applyAlignment="1">
      <alignment horizontal="center" vertical="center"/>
    </xf>
    <xf numFmtId="44" fontId="133" fillId="0" borderId="0" xfId="19" applyFont="1" applyFill="1" applyAlignment="1">
      <alignment horizontal="center" vertical="center"/>
    </xf>
    <xf numFmtId="44" fontId="133" fillId="0" borderId="24" xfId="19" applyFont="1" applyFill="1" applyBorder="1" applyAlignment="1">
      <alignment horizontal="center" vertical="center"/>
    </xf>
    <xf numFmtId="44" fontId="50" fillId="0" borderId="0" xfId="19" applyFont="1" applyAlignment="1">
      <alignment vertical="center" wrapText="1"/>
    </xf>
    <xf numFmtId="44" fontId="50" fillId="0" borderId="3" xfId="19" applyFont="1" applyFill="1" applyBorder="1" applyAlignment="1">
      <alignment horizontal="center" vertical="center" wrapText="1"/>
    </xf>
    <xf numFmtId="44" fontId="50" fillId="0" borderId="12" xfId="19" applyFont="1" applyFill="1" applyBorder="1" applyAlignment="1">
      <alignment horizontal="center" vertical="center" wrapText="1"/>
    </xf>
    <xf numFmtId="44" fontId="50" fillId="0" borderId="15" xfId="19" applyFont="1" applyFill="1" applyBorder="1" applyAlignment="1">
      <alignment horizontal="center" vertical="center" wrapText="1"/>
    </xf>
    <xf numFmtId="44" fontId="50" fillId="0" borderId="1" xfId="19" applyFont="1" applyFill="1" applyBorder="1" applyAlignment="1">
      <alignment horizontal="center" vertical="center" wrapText="1"/>
    </xf>
    <xf numFmtId="44" fontId="50" fillId="0" borderId="0" xfId="19" applyFont="1" applyFill="1" applyBorder="1" applyAlignment="1">
      <alignment horizontal="center" vertical="center" wrapText="1"/>
    </xf>
    <xf numFmtId="44" fontId="50" fillId="0" borderId="0" xfId="19" applyFont="1" applyFill="1" applyBorder="1" applyAlignment="1" applyProtection="1">
      <alignment horizontal="center" vertical="center" wrapText="1"/>
      <protection locked="0"/>
    </xf>
    <xf numFmtId="44" fontId="50" fillId="0" borderId="0" xfId="19" applyFont="1" applyFill="1" applyBorder="1" applyAlignment="1">
      <alignment horizontal="center" vertical="center"/>
    </xf>
    <xf numFmtId="44" fontId="133" fillId="0" borderId="25" xfId="19" applyFont="1" applyFill="1" applyBorder="1" applyAlignment="1">
      <alignment horizontal="center" vertical="center"/>
    </xf>
    <xf numFmtId="44" fontId="66" fillId="0" borderId="4" xfId="19" applyFont="1" applyFill="1" applyBorder="1" applyAlignment="1">
      <alignment horizontal="center" vertical="center"/>
    </xf>
    <xf numFmtId="44" fontId="50" fillId="0" borderId="9" xfId="19" applyFont="1" applyFill="1" applyBorder="1" applyAlignment="1" applyProtection="1">
      <alignment horizontal="center" vertical="center"/>
      <protection locked="0"/>
    </xf>
    <xf numFmtId="177" fontId="88" fillId="0" borderId="0" xfId="25" applyNumberFormat="1" applyFont="1" applyFill="1" applyBorder="1" applyAlignment="1" applyProtection="1">
      <alignment horizontal="center" vertical="center" wrapText="1"/>
      <protection locked="0"/>
    </xf>
    <xf numFmtId="0" fontId="50" fillId="0" borderId="12" xfId="25" applyFont="1" applyBorder="1" applyAlignment="1">
      <alignment horizontal="center" vertical="center"/>
    </xf>
    <xf numFmtId="0" fontId="50" fillId="0" borderId="27" xfId="25" applyFont="1" applyBorder="1" applyAlignment="1">
      <alignment horizontal="center" vertical="center"/>
    </xf>
    <xf numFmtId="0" fontId="50" fillId="3" borderId="15" xfId="25" applyFont="1" applyFill="1" applyBorder="1" applyAlignment="1">
      <alignment horizontal="center" vertical="center"/>
    </xf>
    <xf numFmtId="0" fontId="50" fillId="33" borderId="0" xfId="25" applyFont="1" applyFill="1" applyBorder="1" applyAlignment="1">
      <alignment horizontal="center" vertical="center"/>
    </xf>
    <xf numFmtId="44" fontId="50" fillId="33" borderId="0" xfId="19" applyFont="1" applyFill="1" applyBorder="1" applyAlignment="1">
      <alignment vertical="center"/>
    </xf>
    <xf numFmtId="0" fontId="50" fillId="33" borderId="15" xfId="25" applyFont="1" applyFill="1" applyBorder="1" applyAlignment="1">
      <alignment horizontal="center" vertical="center"/>
    </xf>
    <xf numFmtId="0" fontId="50" fillId="33" borderId="0" xfId="25" applyFont="1" applyFill="1" applyBorder="1" applyAlignment="1"/>
    <xf numFmtId="0" fontId="178" fillId="0" borderId="0" xfId="0" applyFont="1" applyBorder="1" applyAlignment="1">
      <alignment vertical="center"/>
    </xf>
    <xf numFmtId="0" fontId="159" fillId="0" borderId="0" xfId="0" applyFont="1" applyAlignment="1">
      <alignment vertical="center"/>
    </xf>
    <xf numFmtId="0" fontId="179" fillId="0" borderId="0" xfId="0" applyFont="1" applyBorder="1"/>
    <xf numFmtId="0" fontId="178" fillId="0" borderId="0" xfId="0" applyFont="1" applyBorder="1"/>
    <xf numFmtId="0" fontId="180" fillId="0" borderId="0" xfId="0" applyFont="1" applyFill="1" applyBorder="1" applyAlignment="1">
      <alignment vertical="center"/>
    </xf>
    <xf numFmtId="0" fontId="180" fillId="0" borderId="0" xfId="0" applyFont="1" applyAlignment="1">
      <alignment vertical="center"/>
    </xf>
    <xf numFmtId="2" fontId="50" fillId="0" borderId="6" xfId="25" applyNumberFormat="1" applyFont="1" applyFill="1" applyBorder="1" applyAlignment="1">
      <alignment vertical="center"/>
    </xf>
    <xf numFmtId="0" fontId="50" fillId="0" borderId="6" xfId="25" applyFont="1" applyFill="1" applyBorder="1" applyAlignment="1"/>
    <xf numFmtId="0" fontId="160" fillId="0" borderId="0" xfId="0" applyFont="1" applyAlignment="1">
      <alignment horizontal="left" vertical="center"/>
    </xf>
    <xf numFmtId="0" fontId="181" fillId="0" borderId="0" xfId="0" applyFont="1" applyAlignment="1">
      <alignment vertical="center"/>
    </xf>
    <xf numFmtId="14" fontId="59" fillId="0" borderId="0" xfId="0" applyNumberFormat="1" applyFont="1" applyFill="1" applyBorder="1" applyAlignment="1">
      <alignment horizontal="left" vertical="center"/>
    </xf>
    <xf numFmtId="0" fontId="59" fillId="0" borderId="0" xfId="0" applyFont="1" applyFill="1" applyBorder="1" applyAlignment="1">
      <alignment horizontal="right" vertical="center"/>
    </xf>
    <xf numFmtId="0" fontId="182" fillId="0" borderId="0" xfId="0" applyFont="1" applyAlignment="1">
      <alignment horizontal="left" vertical="center"/>
    </xf>
    <xf numFmtId="0" fontId="183" fillId="0" borderId="0" xfId="0" applyFont="1" applyAlignment="1">
      <alignment horizontal="right" vertical="center"/>
    </xf>
    <xf numFmtId="0" fontId="157" fillId="0" borderId="11" xfId="0" applyFont="1" applyBorder="1" applyAlignment="1">
      <alignment vertical="center"/>
    </xf>
    <xf numFmtId="0" fontId="157" fillId="0" borderId="6" xfId="0" applyFont="1" applyBorder="1" applyAlignment="1">
      <alignment vertical="center"/>
    </xf>
    <xf numFmtId="44" fontId="160" fillId="0" borderId="6" xfId="22" applyFont="1" applyBorder="1" applyAlignment="1">
      <alignment vertical="center"/>
    </xf>
    <xf numFmtId="0" fontId="160" fillId="0" borderId="6" xfId="0" applyFont="1" applyBorder="1" applyAlignment="1">
      <alignment horizontal="right" vertical="center"/>
    </xf>
    <xf numFmtId="0" fontId="160" fillId="0" borderId="10" xfId="0" applyFont="1" applyBorder="1" applyAlignment="1">
      <alignment horizontal="center" vertical="center"/>
    </xf>
    <xf numFmtId="0" fontId="157" fillId="0" borderId="9" xfId="0" applyFont="1" applyBorder="1" applyAlignment="1">
      <alignment vertical="center"/>
    </xf>
    <xf numFmtId="0" fontId="157" fillId="0" borderId="0" xfId="0" applyFont="1" applyBorder="1" applyAlignment="1">
      <alignment vertical="center"/>
    </xf>
    <xf numFmtId="44" fontId="160" fillId="0" borderId="0" xfId="22" applyFont="1" applyBorder="1" applyAlignment="1">
      <alignment vertical="center"/>
    </xf>
    <xf numFmtId="0" fontId="160" fillId="0" borderId="0" xfId="0" applyFont="1" applyBorder="1" applyAlignment="1">
      <alignment horizontal="right" vertical="center"/>
    </xf>
    <xf numFmtId="0" fontId="66" fillId="0" borderId="0" xfId="0" applyFont="1" applyBorder="1" applyAlignment="1">
      <alignment horizontal="center" vertical="center"/>
    </xf>
    <xf numFmtId="0" fontId="157" fillId="0" borderId="8" xfId="0" applyFont="1" applyBorder="1" applyAlignment="1">
      <alignment vertical="center"/>
    </xf>
    <xf numFmtId="0" fontId="157" fillId="0" borderId="4" xfId="0" applyFont="1" applyBorder="1" applyAlignment="1">
      <alignment vertical="center"/>
    </xf>
    <xf numFmtId="0" fontId="184" fillId="0" borderId="4" xfId="0" applyFont="1" applyBorder="1" applyAlignment="1">
      <alignment vertical="center"/>
    </xf>
    <xf numFmtId="0" fontId="170" fillId="0" borderId="4" xfId="0" applyFont="1" applyBorder="1" applyAlignment="1">
      <alignment vertical="center"/>
    </xf>
    <xf numFmtId="0" fontId="185" fillId="0" borderId="3" xfId="0" applyFont="1" applyBorder="1" applyAlignment="1">
      <alignment horizontal="center" vertical="center"/>
    </xf>
    <xf numFmtId="44" fontId="170" fillId="0" borderId="0" xfId="22" applyFont="1" applyBorder="1" applyAlignment="1">
      <alignment vertical="center"/>
    </xf>
    <xf numFmtId="0" fontId="170" fillId="0" borderId="0" xfId="0" applyFont="1" applyAlignment="1">
      <alignment horizontal="right" vertical="center"/>
    </xf>
    <xf numFmtId="0" fontId="170" fillId="0" borderId="0" xfId="0" applyFont="1" applyAlignment="1">
      <alignment vertical="center"/>
    </xf>
    <xf numFmtId="44" fontId="170" fillId="0" borderId="0" xfId="0" applyNumberFormat="1" applyFont="1" applyAlignment="1">
      <alignment vertical="center"/>
    </xf>
    <xf numFmtId="0" fontId="160" fillId="0" borderId="0" xfId="0" applyFont="1" applyAlignment="1">
      <alignment vertical="center"/>
    </xf>
    <xf numFmtId="165" fontId="157" fillId="0" borderId="0" xfId="0" applyNumberFormat="1" applyFont="1" applyAlignment="1">
      <alignment vertical="center"/>
    </xf>
    <xf numFmtId="165" fontId="50" fillId="0" borderId="0" xfId="0" applyNumberFormat="1" applyFont="1" applyFill="1" applyBorder="1" applyAlignment="1">
      <alignment horizontal="right" vertical="center"/>
    </xf>
    <xf numFmtId="0" fontId="160" fillId="0" borderId="6" xfId="0" applyFont="1" applyBorder="1" applyAlignment="1">
      <alignment vertical="center"/>
    </xf>
    <xf numFmtId="165" fontId="158" fillId="0" borderId="0" xfId="0" applyNumberFormat="1" applyFont="1" applyAlignment="1">
      <alignment vertical="center"/>
    </xf>
    <xf numFmtId="165" fontId="65" fillId="0" borderId="0" xfId="0" applyNumberFormat="1" applyFont="1" applyFill="1" applyBorder="1" applyAlignment="1">
      <alignment horizontal="right" vertical="center"/>
    </xf>
    <xf numFmtId="0" fontId="160" fillId="0" borderId="0" xfId="0" applyFont="1" applyBorder="1" applyAlignment="1">
      <alignment vertical="center"/>
    </xf>
    <xf numFmtId="165" fontId="157" fillId="0" borderId="0" xfId="0" applyNumberFormat="1" applyFont="1" applyBorder="1" applyAlignment="1">
      <alignment vertical="center"/>
    </xf>
    <xf numFmtId="0" fontId="50" fillId="9" borderId="0" xfId="0" applyFont="1" applyFill="1" applyBorder="1" applyAlignment="1">
      <alignment vertical="center"/>
    </xf>
    <xf numFmtId="44" fontId="177" fillId="0" borderId="0" xfId="0" applyNumberFormat="1" applyFont="1" applyBorder="1" applyAlignment="1">
      <alignment vertical="center"/>
    </xf>
    <xf numFmtId="44" fontId="160" fillId="0" borderId="15" xfId="0" applyNumberFormat="1" applyFont="1" applyBorder="1" applyAlignment="1">
      <alignment horizontal="left" vertical="center"/>
    </xf>
    <xf numFmtId="0" fontId="63" fillId="0" borderId="0" xfId="3" applyFont="1" applyFill="1" applyBorder="1" applyAlignment="1" applyProtection="1">
      <alignment vertical="center"/>
    </xf>
    <xf numFmtId="0" fontId="95" fillId="0" borderId="0" xfId="0" applyFont="1" applyFill="1" applyBorder="1" applyAlignment="1">
      <alignment horizontal="center" vertical="center"/>
    </xf>
    <xf numFmtId="44" fontId="160" fillId="0" borderId="15" xfId="22" applyFont="1" applyBorder="1" applyAlignment="1">
      <alignment vertical="center"/>
    </xf>
    <xf numFmtId="0" fontId="186" fillId="0" borderId="0" xfId="3" applyFont="1" applyFill="1" applyBorder="1" applyAlignment="1" applyProtection="1">
      <alignment vertical="center"/>
    </xf>
    <xf numFmtId="165" fontId="187" fillId="0" borderId="0" xfId="0" applyNumberFormat="1" applyFont="1" applyFill="1" applyBorder="1" applyAlignment="1">
      <alignment horizontal="right" vertical="center"/>
    </xf>
    <xf numFmtId="165" fontId="177" fillId="0" borderId="0" xfId="0" applyNumberFormat="1" applyFont="1" applyBorder="1" applyAlignment="1">
      <alignment vertical="center"/>
    </xf>
    <xf numFmtId="0" fontId="65" fillId="0" borderId="0" xfId="0" applyFont="1" applyFill="1" applyBorder="1" applyAlignment="1">
      <alignment horizontal="left" vertical="center"/>
    </xf>
    <xf numFmtId="165" fontId="63" fillId="0" borderId="0" xfId="0" applyNumberFormat="1" applyFont="1" applyFill="1" applyBorder="1" applyAlignment="1">
      <alignment vertical="center"/>
    </xf>
    <xf numFmtId="0" fontId="50" fillId="0" borderId="6" xfId="0" applyFont="1" applyFill="1" applyBorder="1" applyAlignment="1">
      <alignment vertical="center"/>
    </xf>
    <xf numFmtId="0" fontId="96" fillId="0" borderId="0" xfId="3" applyFont="1" applyFill="1" applyBorder="1" applyAlignment="1" applyProtection="1">
      <alignment horizontal="right" vertical="center"/>
    </xf>
    <xf numFmtId="165" fontId="160" fillId="0" borderId="0" xfId="0" applyNumberFormat="1" applyFont="1" applyBorder="1" applyAlignment="1">
      <alignment vertical="center"/>
    </xf>
    <xf numFmtId="49" fontId="160" fillId="0" borderId="0" xfId="0" applyNumberFormat="1" applyFont="1" applyFill="1" applyBorder="1" applyAlignment="1">
      <alignment vertical="center"/>
    </xf>
    <xf numFmtId="0" fontId="160" fillId="0" borderId="0" xfId="0" applyFont="1" applyFill="1" applyBorder="1" applyAlignment="1">
      <alignment horizontal="left" vertical="center"/>
    </xf>
    <xf numFmtId="165" fontId="160" fillId="0" borderId="0" xfId="0" applyNumberFormat="1" applyFont="1" applyFill="1" applyBorder="1" applyAlignment="1">
      <alignment vertical="center"/>
    </xf>
    <xf numFmtId="165" fontId="76" fillId="0" borderId="0" xfId="0" applyNumberFormat="1" applyFont="1" applyFill="1" applyBorder="1" applyAlignment="1">
      <alignment horizontal="left" vertical="center"/>
    </xf>
    <xf numFmtId="9" fontId="76" fillId="0" borderId="0" xfId="0" applyNumberFormat="1" applyFont="1" applyFill="1" applyBorder="1" applyAlignment="1">
      <alignment horizontal="right" vertical="center"/>
    </xf>
    <xf numFmtId="0" fontId="56" fillId="0" borderId="4" xfId="0" applyFont="1" applyFill="1" applyBorder="1" applyAlignment="1">
      <alignment vertical="center"/>
    </xf>
    <xf numFmtId="0" fontId="97" fillId="0" borderId="0" xfId="0" applyFont="1" applyFill="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Border="1" applyAlignment="1">
      <alignment horizontal="right" vertical="center"/>
    </xf>
    <xf numFmtId="0" fontId="64" fillId="9" borderId="0" xfId="0" applyFont="1" applyFill="1" applyBorder="1" applyAlignment="1">
      <alignment horizontal="center" vertical="center"/>
    </xf>
    <xf numFmtId="0" fontId="182" fillId="0" borderId="0" xfId="0" applyFont="1" applyAlignment="1">
      <alignment horizontal="center" vertical="center"/>
    </xf>
    <xf numFmtId="0" fontId="56" fillId="0" borderId="4" xfId="0" applyFont="1" applyBorder="1" applyAlignment="1">
      <alignment vertical="center"/>
    </xf>
    <xf numFmtId="0" fontId="50" fillId="0" borderId="0" xfId="0" applyFont="1" applyBorder="1" applyAlignment="1">
      <alignment horizontal="center" vertical="center"/>
    </xf>
    <xf numFmtId="0" fontId="50" fillId="0" borderId="0" xfId="0" applyFont="1" applyBorder="1" applyAlignment="1">
      <alignment horizontal="left" vertical="center"/>
    </xf>
    <xf numFmtId="0" fontId="177" fillId="0" borderId="0" xfId="0" applyFont="1" applyBorder="1" applyAlignment="1">
      <alignment horizontal="right" vertical="center"/>
    </xf>
    <xf numFmtId="165" fontId="56" fillId="0" borderId="0" xfId="0" applyNumberFormat="1" applyFont="1" applyBorder="1" applyAlignment="1">
      <alignment horizontal="left" vertical="center"/>
    </xf>
    <xf numFmtId="0" fontId="69" fillId="0" borderId="0" xfId="0" applyFont="1" applyAlignment="1">
      <alignment horizontal="left" vertical="center"/>
    </xf>
    <xf numFmtId="0" fontId="67" fillId="0" borderId="6" xfId="0" applyFont="1" applyBorder="1" applyAlignment="1">
      <alignment vertical="center"/>
    </xf>
    <xf numFmtId="0" fontId="69" fillId="0" borderId="6" xfId="0" applyFont="1" applyBorder="1" applyAlignment="1">
      <alignment horizontal="center" vertical="center" wrapText="1"/>
    </xf>
    <xf numFmtId="0" fontId="69" fillId="0" borderId="6" xfId="0" applyFont="1" applyBorder="1" applyAlignment="1">
      <alignment vertical="center"/>
    </xf>
    <xf numFmtId="0" fontId="63" fillId="0" borderId="0" xfId="0" applyFont="1" applyBorder="1" applyAlignment="1">
      <alignment vertical="center"/>
    </xf>
    <xf numFmtId="172" fontId="63" fillId="0" borderId="0" xfId="0" applyNumberFormat="1" applyFont="1" applyBorder="1" applyAlignment="1">
      <alignment vertical="center"/>
    </xf>
    <xf numFmtId="0" fontId="63" fillId="0" borderId="0" xfId="0" applyNumberFormat="1" applyFont="1" applyFill="1" applyBorder="1" applyAlignment="1" applyProtection="1">
      <alignment horizontal="center" vertical="center"/>
    </xf>
    <xf numFmtId="0" fontId="63" fillId="0" borderId="0" xfId="0" applyFont="1" applyFill="1" applyBorder="1" applyAlignment="1">
      <alignment horizontal="center" vertical="center"/>
    </xf>
    <xf numFmtId="0" fontId="63" fillId="9" borderId="11" xfId="0" applyFont="1" applyFill="1" applyBorder="1" applyAlignment="1">
      <alignment vertical="center"/>
    </xf>
    <xf numFmtId="0" fontId="50" fillId="9" borderId="6" xfId="0" applyFont="1" applyFill="1" applyBorder="1" applyAlignment="1">
      <alignment vertical="center"/>
    </xf>
    <xf numFmtId="0" fontId="50" fillId="9" borderId="6" xfId="0" applyFont="1" applyFill="1" applyBorder="1" applyAlignment="1">
      <alignment horizontal="left" vertical="center"/>
    </xf>
    <xf numFmtId="0" fontId="56" fillId="9" borderId="6" xfId="0" applyFont="1" applyFill="1" applyBorder="1" applyAlignment="1">
      <alignment horizontal="right" vertical="center"/>
    </xf>
    <xf numFmtId="0" fontId="62" fillId="9" borderId="10" xfId="0" applyFont="1" applyFill="1" applyBorder="1" applyAlignment="1">
      <alignment vertical="center"/>
    </xf>
    <xf numFmtId="0" fontId="50" fillId="0" borderId="6" xfId="0" applyFont="1" applyBorder="1" applyAlignment="1">
      <alignment horizontal="left" vertical="center"/>
    </xf>
    <xf numFmtId="0" fontId="56" fillId="0" borderId="6" xfId="0" applyFont="1" applyBorder="1" applyAlignment="1">
      <alignment horizontal="right" vertical="center"/>
    </xf>
    <xf numFmtId="0" fontId="62" fillId="0" borderId="10" xfId="0" applyFont="1" applyFill="1" applyBorder="1" applyAlignment="1">
      <alignment vertical="center"/>
    </xf>
    <xf numFmtId="0" fontId="177" fillId="0" borderId="0" xfId="0" applyFont="1" applyBorder="1" applyAlignment="1">
      <alignment horizontal="center" vertical="center"/>
    </xf>
    <xf numFmtId="0" fontId="63" fillId="0" borderId="8" xfId="0" applyFont="1" applyBorder="1" applyAlignment="1">
      <alignment vertical="center"/>
    </xf>
    <xf numFmtId="14" fontId="50" fillId="0" borderId="4" xfId="0" applyNumberFormat="1" applyFont="1" applyBorder="1" applyAlignment="1">
      <alignment horizontal="left" vertical="center"/>
    </xf>
    <xf numFmtId="0" fontId="50" fillId="0" borderId="4" xfId="0" applyFont="1" applyBorder="1" applyAlignment="1">
      <alignment horizontal="right" vertical="center"/>
    </xf>
    <xf numFmtId="0" fontId="56" fillId="0" borderId="4" xfId="0" applyFont="1" applyBorder="1" applyAlignment="1">
      <alignment horizontal="right" vertical="center"/>
    </xf>
    <xf numFmtId="0" fontId="62" fillId="0" borderId="3" xfId="0" applyFont="1" applyFill="1" applyBorder="1" applyAlignment="1">
      <alignment vertical="center"/>
    </xf>
    <xf numFmtId="0" fontId="63" fillId="0" borderId="15" xfId="0" applyFont="1" applyFill="1" applyBorder="1" applyAlignment="1">
      <alignment horizontal="center" vertical="center"/>
    </xf>
    <xf numFmtId="0" fontId="83" fillId="0" borderId="15" xfId="14" applyFont="1" applyFill="1" applyBorder="1" applyAlignment="1" applyProtection="1">
      <alignment horizontal="center" vertical="center"/>
    </xf>
    <xf numFmtId="0" fontId="65" fillId="0" borderId="26" xfId="0" applyFont="1" applyFill="1" applyBorder="1" applyAlignment="1">
      <alignment horizontal="center" vertical="center"/>
    </xf>
    <xf numFmtId="0" fontId="65" fillId="0" borderId="0" xfId="0" applyFont="1" applyFill="1" applyBorder="1" applyAlignment="1">
      <alignment horizontal="center" vertical="center"/>
    </xf>
    <xf numFmtId="0" fontId="62" fillId="0" borderId="26" xfId="0" applyFont="1" applyFill="1" applyBorder="1" applyAlignment="1">
      <alignment horizontal="center" vertical="center"/>
    </xf>
    <xf numFmtId="49" fontId="62" fillId="0" borderId="15" xfId="0" applyNumberFormat="1" applyFont="1" applyBorder="1" applyAlignment="1">
      <alignment horizontal="left" vertical="center"/>
    </xf>
    <xf numFmtId="0" fontId="62" fillId="0" borderId="15" xfId="0" applyFont="1" applyFill="1" applyBorder="1" applyAlignment="1">
      <alignment horizontal="center" vertical="center"/>
    </xf>
    <xf numFmtId="0" fontId="50" fillId="0" borderId="26" xfId="0" applyFont="1" applyFill="1" applyBorder="1" applyAlignment="1">
      <alignment vertical="center"/>
    </xf>
    <xf numFmtId="0" fontId="157" fillId="0" borderId="25" xfId="0" applyFont="1" applyBorder="1" applyAlignment="1">
      <alignment vertical="center"/>
    </xf>
    <xf numFmtId="0" fontId="177" fillId="0" borderId="0" xfId="0" applyFont="1" applyFill="1" applyBorder="1" applyAlignment="1">
      <alignment vertical="center"/>
    </xf>
    <xf numFmtId="0" fontId="188" fillId="0" borderId="0" xfId="0" applyFont="1" applyAlignment="1">
      <alignment vertical="center"/>
    </xf>
    <xf numFmtId="0" fontId="62" fillId="0" borderId="0" xfId="0" applyFont="1" applyFill="1" applyBorder="1" applyAlignment="1">
      <alignment horizontal="right" vertical="center"/>
    </xf>
    <xf numFmtId="0" fontId="63" fillId="0" borderId="0" xfId="3" applyFont="1" applyFill="1" applyBorder="1" applyAlignment="1" applyProtection="1">
      <alignment horizontal="left" vertical="center"/>
    </xf>
    <xf numFmtId="0" fontId="97" fillId="0" borderId="0" xfId="0" applyFont="1" applyFill="1" applyBorder="1" applyAlignment="1">
      <alignment horizontal="left" vertical="center"/>
    </xf>
    <xf numFmtId="14" fontId="63" fillId="0" borderId="0" xfId="0" applyNumberFormat="1" applyFont="1" applyFill="1" applyBorder="1" applyAlignment="1">
      <alignment horizontal="left" vertical="center"/>
    </xf>
    <xf numFmtId="0" fontId="189" fillId="0" borderId="0" xfId="0" applyFont="1" applyAlignment="1">
      <alignment horizontal="right" vertical="center"/>
    </xf>
    <xf numFmtId="0" fontId="64" fillId="0" borderId="0" xfId="0" applyFont="1" applyFill="1" applyBorder="1" applyAlignment="1">
      <alignment horizontal="center" vertical="center"/>
    </xf>
    <xf numFmtId="0" fontId="190" fillId="0" borderId="0" xfId="0" applyFont="1" applyAlignment="1">
      <alignment horizontal="left" vertical="center"/>
    </xf>
    <xf numFmtId="0" fontId="50" fillId="0" borderId="11" xfId="0" applyFont="1" applyFill="1" applyBorder="1" applyAlignment="1">
      <alignment vertical="center"/>
    </xf>
    <xf numFmtId="0" fontId="64" fillId="0" borderId="10" xfId="0" applyFont="1" applyFill="1" applyBorder="1" applyAlignment="1">
      <alignment horizontal="center" vertical="center"/>
    </xf>
    <xf numFmtId="0" fontId="157" fillId="0" borderId="5" xfId="0" applyFont="1" applyFill="1" applyBorder="1" applyAlignment="1">
      <alignment vertical="center"/>
    </xf>
    <xf numFmtId="0" fontId="50" fillId="0" borderId="3" xfId="0" applyFont="1" applyFill="1" applyBorder="1" applyAlignment="1">
      <alignment vertical="center"/>
    </xf>
    <xf numFmtId="0" fontId="73" fillId="0" borderId="11" xfId="15" applyFont="1" applyFill="1" applyBorder="1" applyAlignment="1">
      <alignment horizontal="right" vertical="center"/>
    </xf>
    <xf numFmtId="0" fontId="58" fillId="0" borderId="0" xfId="0" applyFont="1" applyFill="1" applyBorder="1" applyAlignment="1">
      <alignment vertical="center"/>
    </xf>
    <xf numFmtId="0" fontId="50" fillId="0" borderId="9" xfId="0" applyFont="1" applyFill="1" applyBorder="1" applyAlignment="1">
      <alignment vertical="center"/>
    </xf>
    <xf numFmtId="0" fontId="50" fillId="0" borderId="0" xfId="15" applyFont="1" applyFill="1" applyBorder="1" applyAlignment="1">
      <alignment horizontal="left" vertical="center"/>
    </xf>
    <xf numFmtId="0" fontId="58" fillId="0" borderId="0" xfId="0" applyFont="1" applyAlignment="1">
      <alignment horizontal="right" vertical="center"/>
    </xf>
    <xf numFmtId="0" fontId="50" fillId="0" borderId="0" xfId="0" applyFont="1" applyFill="1" applyBorder="1" applyAlignment="1">
      <alignment horizontal="left" vertical="center"/>
    </xf>
    <xf numFmtId="0" fontId="191" fillId="0" borderId="5" xfId="0" applyFont="1" applyFill="1" applyBorder="1" applyAlignment="1">
      <alignment horizontal="right" vertical="center"/>
    </xf>
    <xf numFmtId="0" fontId="60" fillId="0" borderId="0" xfId="0" applyFont="1" applyAlignment="1">
      <alignment horizontal="right" vertical="center"/>
    </xf>
    <xf numFmtId="0" fontId="63" fillId="0" borderId="5" xfId="0" applyFont="1" applyFill="1" applyBorder="1" applyAlignment="1">
      <alignment vertical="center"/>
    </xf>
    <xf numFmtId="0" fontId="157" fillId="0" borderId="30" xfId="0" applyFont="1" applyBorder="1" applyAlignment="1">
      <alignment vertical="center"/>
    </xf>
    <xf numFmtId="15" fontId="60" fillId="0" borderId="49" xfId="0" applyNumberFormat="1" applyFont="1" applyFill="1" applyBorder="1" applyAlignment="1">
      <alignment horizontal="center" vertical="center" wrapText="1"/>
    </xf>
    <xf numFmtId="0" fontId="60" fillId="0" borderId="29" xfId="0" applyFont="1" applyFill="1" applyBorder="1" applyAlignment="1">
      <alignment horizontal="right" vertical="center"/>
    </xf>
    <xf numFmtId="0" fontId="157" fillId="0" borderId="10" xfId="0" applyFont="1" applyBorder="1" applyAlignment="1">
      <alignment vertical="center"/>
    </xf>
    <xf numFmtId="49" fontId="188" fillId="0" borderId="51" xfId="0" applyNumberFormat="1" applyFont="1" applyBorder="1" applyAlignment="1">
      <alignment horizontal="left" vertical="center"/>
    </xf>
    <xf numFmtId="0" fontId="99" fillId="0" borderId="4" xfId="0" applyFont="1" applyBorder="1" applyAlignment="1">
      <alignment horizontal="right" vertical="center"/>
    </xf>
    <xf numFmtId="0" fontId="157" fillId="0" borderId="3" xfId="0" applyFont="1" applyBorder="1" applyAlignment="1">
      <alignment vertical="center"/>
    </xf>
    <xf numFmtId="0" fontId="67" fillId="0" borderId="0" xfId="0" applyFont="1" applyAlignment="1">
      <alignment horizontal="center" vertical="center"/>
    </xf>
    <xf numFmtId="0" fontId="68" fillId="0" borderId="0" xfId="0" applyFont="1" applyAlignment="1">
      <alignment horizontal="center" vertical="center"/>
    </xf>
    <xf numFmtId="0" fontId="67" fillId="0" borderId="0" xfId="0" applyFont="1" applyAlignment="1">
      <alignment horizontal="right" vertical="center"/>
    </xf>
    <xf numFmtId="0" fontId="68" fillId="0" borderId="6" xfId="0" applyFont="1" applyBorder="1" applyAlignment="1">
      <alignment vertical="center"/>
    </xf>
    <xf numFmtId="0" fontId="83" fillId="0" borderId="0" xfId="15" applyFont="1" applyAlignment="1">
      <alignment vertical="center"/>
    </xf>
    <xf numFmtId="0" fontId="158" fillId="0" borderId="26" xfId="0" applyFont="1" applyBorder="1" applyAlignment="1">
      <alignment vertical="center"/>
    </xf>
    <xf numFmtId="0" fontId="177" fillId="0" borderId="25" xfId="0" applyFont="1" applyBorder="1" applyAlignment="1">
      <alignment vertical="center"/>
    </xf>
    <xf numFmtId="14" fontId="157" fillId="0" borderId="25" xfId="0" applyNumberFormat="1" applyFont="1" applyBorder="1" applyAlignment="1">
      <alignment horizontal="left" vertical="center"/>
    </xf>
    <xf numFmtId="0" fontId="157" fillId="0" borderId="25" xfId="0" applyFont="1" applyBorder="1" applyAlignment="1">
      <alignment horizontal="right" vertical="center"/>
    </xf>
    <xf numFmtId="0" fontId="192" fillId="0" borderId="24" xfId="0" applyFont="1" applyBorder="1" applyAlignment="1">
      <alignment vertical="center"/>
    </xf>
    <xf numFmtId="0" fontId="180" fillId="0" borderId="0" xfId="0" applyFont="1" applyFill="1" applyBorder="1" applyAlignment="1">
      <alignment horizontal="right" vertical="center"/>
    </xf>
    <xf numFmtId="2" fontId="65" fillId="0" borderId="1" xfId="0" applyNumberFormat="1" applyFont="1" applyFill="1" applyBorder="1" applyAlignment="1">
      <alignment horizontal="center" vertical="center"/>
    </xf>
    <xf numFmtId="0" fontId="50" fillId="0" borderId="4" xfId="0" applyFont="1" applyFill="1" applyBorder="1" applyAlignment="1">
      <alignment vertical="center"/>
    </xf>
    <xf numFmtId="0" fontId="158" fillId="0" borderId="11" xfId="0" applyFont="1" applyFill="1" applyBorder="1" applyAlignment="1">
      <alignment vertical="center"/>
    </xf>
    <xf numFmtId="0" fontId="177" fillId="0" borderId="6" xfId="0" applyFont="1" applyFill="1" applyBorder="1" applyAlignment="1">
      <alignment vertical="center"/>
    </xf>
    <xf numFmtId="0" fontId="177" fillId="0" borderId="10" xfId="0" applyFont="1" applyFill="1" applyBorder="1" applyAlignment="1">
      <alignment vertical="center"/>
    </xf>
    <xf numFmtId="0" fontId="160" fillId="0" borderId="6" xfId="0" applyFont="1" applyFill="1" applyBorder="1" applyAlignment="1">
      <alignment horizontal="right" vertical="center"/>
    </xf>
    <xf numFmtId="2" fontId="65" fillId="0" borderId="27" xfId="0" applyNumberFormat="1" applyFont="1" applyFill="1" applyBorder="1" applyAlignment="1">
      <alignment horizontal="center" vertical="center"/>
    </xf>
    <xf numFmtId="0" fontId="158" fillId="0" borderId="26" xfId="0" applyFont="1" applyFill="1" applyBorder="1" applyAlignment="1">
      <alignment vertical="center"/>
    </xf>
    <xf numFmtId="0" fontId="177" fillId="0" borderId="25" xfId="0" applyFont="1" applyFill="1" applyBorder="1" applyAlignment="1">
      <alignment vertical="center"/>
    </xf>
    <xf numFmtId="0" fontId="177" fillId="0" borderId="24" xfId="0" applyFont="1" applyFill="1" applyBorder="1" applyAlignment="1">
      <alignment vertical="center"/>
    </xf>
    <xf numFmtId="0" fontId="160" fillId="0" borderId="0" xfId="0" applyFont="1" applyFill="1" applyBorder="1" applyAlignment="1">
      <alignment horizontal="right" vertical="center"/>
    </xf>
    <xf numFmtId="0" fontId="158" fillId="0" borderId="9" xfId="0" applyFont="1" applyFill="1" applyBorder="1" applyAlignment="1">
      <alignment vertical="center"/>
    </xf>
    <xf numFmtId="0" fontId="160" fillId="0" borderId="5" xfId="0" applyFont="1" applyFill="1" applyBorder="1" applyAlignment="1">
      <alignment vertical="center"/>
    </xf>
    <xf numFmtId="14" fontId="160" fillId="0" borderId="24" xfId="0" applyNumberFormat="1" applyFont="1" applyFill="1" applyBorder="1" applyAlignment="1">
      <alignment horizontal="center" vertical="center"/>
    </xf>
    <xf numFmtId="0" fontId="175" fillId="0" borderId="26" xfId="0" applyFont="1" applyFill="1" applyBorder="1" applyAlignment="1">
      <alignment horizontal="center" vertical="center"/>
    </xf>
    <xf numFmtId="0" fontId="185" fillId="0" borderId="25" xfId="0" applyFont="1" applyFill="1" applyBorder="1" applyAlignment="1">
      <alignment horizontal="center" vertical="center"/>
    </xf>
    <xf numFmtId="0" fontId="193" fillId="0" borderId="24" xfId="0" applyFont="1" applyFill="1" applyBorder="1" applyAlignment="1">
      <alignment horizontal="center" vertical="center"/>
    </xf>
    <xf numFmtId="0" fontId="170" fillId="0" borderId="25" xfId="0" applyFont="1" applyFill="1" applyBorder="1" applyAlignment="1">
      <alignment horizontal="right" vertical="center"/>
    </xf>
    <xf numFmtId="0" fontId="97" fillId="0" borderId="6" xfId="0" applyFont="1" applyFill="1" applyBorder="1" applyAlignment="1">
      <alignment horizontal="right" vertical="center"/>
    </xf>
    <xf numFmtId="0" fontId="50" fillId="0" borderId="24" xfId="0" applyFont="1" applyFill="1" applyBorder="1" applyAlignment="1">
      <alignment horizontal="center" vertical="center"/>
    </xf>
    <xf numFmtId="0" fontId="64" fillId="0" borderId="15" xfId="0" applyFont="1" applyFill="1" applyBorder="1" applyAlignment="1">
      <alignment horizontal="center" vertical="center"/>
    </xf>
    <xf numFmtId="0" fontId="177" fillId="0" borderId="11" xfId="0" applyFont="1" applyBorder="1" applyAlignment="1">
      <alignment vertical="center"/>
    </xf>
    <xf numFmtId="0" fontId="177" fillId="0" borderId="6" xfId="0" applyFont="1" applyBorder="1" applyAlignment="1">
      <alignment vertical="center"/>
    </xf>
    <xf numFmtId="0" fontId="177" fillId="0" borderId="10" xfId="0" applyFont="1" applyBorder="1" applyAlignment="1">
      <alignment vertical="center"/>
    </xf>
    <xf numFmtId="0" fontId="159" fillId="0" borderId="9" xfId="0" applyFont="1" applyFill="1" applyBorder="1" applyAlignment="1">
      <alignment horizontal="right" vertical="center"/>
    </xf>
    <xf numFmtId="0" fontId="170" fillId="0" borderId="0" xfId="0" applyFont="1" applyFill="1" applyBorder="1" applyAlignment="1">
      <alignment horizontal="center" vertical="center"/>
    </xf>
    <xf numFmtId="0" fontId="160" fillId="0" borderId="24" xfId="0" applyFont="1" applyBorder="1" applyAlignment="1">
      <alignment vertical="center"/>
    </xf>
    <xf numFmtId="0" fontId="160" fillId="0" borderId="15" xfId="0" applyFont="1" applyBorder="1" applyAlignment="1">
      <alignment horizontal="center" vertical="center"/>
    </xf>
    <xf numFmtId="14" fontId="56" fillId="0" borderId="25" xfId="0" applyNumberFormat="1" applyFont="1" applyFill="1" applyBorder="1" applyAlignment="1">
      <alignment horizontal="left" vertical="center"/>
    </xf>
    <xf numFmtId="0" fontId="170" fillId="3" borderId="26" xfId="0" applyFont="1" applyFill="1" applyBorder="1" applyAlignment="1">
      <alignment horizontal="center" vertical="center"/>
    </xf>
    <xf numFmtId="0" fontId="157" fillId="3" borderId="25" xfId="0" applyFont="1" applyFill="1" applyBorder="1" applyAlignment="1">
      <alignment vertical="center"/>
    </xf>
    <xf numFmtId="2" fontId="65" fillId="3" borderId="10" xfId="0" applyNumberFormat="1" applyFont="1" applyFill="1" applyBorder="1" applyAlignment="1">
      <alignment horizontal="center" vertical="center"/>
    </xf>
    <xf numFmtId="0" fontId="194" fillId="0" borderId="6" xfId="0" applyFont="1" applyBorder="1" applyAlignment="1">
      <alignment vertical="center"/>
    </xf>
    <xf numFmtId="0" fontId="58" fillId="0" borderId="10" xfId="0" applyFont="1" applyBorder="1" applyAlignment="1">
      <alignment vertical="center"/>
    </xf>
    <xf numFmtId="2" fontId="65" fillId="3" borderId="1" xfId="0" applyNumberFormat="1" applyFont="1" applyFill="1" applyBorder="1" applyAlignment="1">
      <alignment horizontal="center" vertical="center"/>
    </xf>
    <xf numFmtId="0" fontId="195" fillId="0" borderId="0" xfId="0" applyFont="1" applyFill="1" applyBorder="1" applyAlignment="1">
      <alignment vertical="center"/>
    </xf>
    <xf numFmtId="0" fontId="157" fillId="0" borderId="0" xfId="0" applyFont="1" applyBorder="1" applyAlignment="1">
      <alignment horizontal="left" vertical="center" indent="1"/>
    </xf>
    <xf numFmtId="0" fontId="160" fillId="0" borderId="0" xfId="0" applyFont="1" applyBorder="1" applyAlignment="1">
      <alignment horizontal="left" vertical="center" indent="1"/>
    </xf>
    <xf numFmtId="0" fontId="50" fillId="0" borderId="25" xfId="0" applyFont="1" applyFill="1" applyBorder="1" applyAlignment="1">
      <alignment horizontal="center" vertical="center"/>
    </xf>
    <xf numFmtId="0" fontId="82" fillId="0" borderId="15" xfId="14" applyFont="1" applyBorder="1" applyAlignment="1" applyProtection="1">
      <alignment horizontal="center" vertical="center"/>
    </xf>
    <xf numFmtId="0" fontId="63" fillId="0" borderId="15" xfId="0" applyFont="1" applyBorder="1" applyAlignment="1">
      <alignment horizontal="center" vertical="center"/>
    </xf>
    <xf numFmtId="0" fontId="64" fillId="3" borderId="52" xfId="0" applyFont="1" applyFill="1" applyBorder="1" applyAlignment="1">
      <alignment horizontal="center" vertical="center"/>
    </xf>
    <xf numFmtId="0" fontId="50" fillId="0" borderId="4" xfId="0" applyFont="1" applyBorder="1" applyAlignment="1">
      <alignment horizontal="center" vertical="center"/>
    </xf>
    <xf numFmtId="0" fontId="64" fillId="0" borderId="0" xfId="0" applyFont="1" applyFill="1" applyBorder="1" applyAlignment="1">
      <alignment horizontal="right" vertical="center"/>
    </xf>
    <xf numFmtId="0" fontId="58" fillId="0" borderId="26" xfId="0" applyFont="1" applyBorder="1" applyAlignment="1">
      <alignment horizontal="center" vertical="center"/>
    </xf>
    <xf numFmtId="0" fontId="58" fillId="0" borderId="25" xfId="0" applyFont="1" applyBorder="1" applyAlignment="1">
      <alignment horizontal="right" vertical="center"/>
    </xf>
    <xf numFmtId="0" fontId="50" fillId="0" borderId="25" xfId="0" applyFont="1" applyFill="1" applyBorder="1" applyAlignment="1">
      <alignment vertical="center"/>
    </xf>
    <xf numFmtId="0" fontId="63" fillId="0" borderId="25" xfId="0" applyFont="1" applyBorder="1" applyAlignment="1">
      <alignment horizontal="center" vertical="center"/>
    </xf>
    <xf numFmtId="0" fontId="63" fillId="0" borderId="25" xfId="0" applyFont="1" applyBorder="1" applyAlignment="1">
      <alignment vertical="center"/>
    </xf>
    <xf numFmtId="0" fontId="63" fillId="0" borderId="25" xfId="0" applyFont="1" applyFill="1" applyBorder="1" applyAlignment="1">
      <alignment horizontal="left" vertical="center"/>
    </xf>
    <xf numFmtId="0" fontId="65" fillId="0" borderId="24" xfId="0" applyFont="1" applyFill="1" applyBorder="1" applyAlignment="1">
      <alignment horizontal="center" vertical="center"/>
    </xf>
    <xf numFmtId="0" fontId="196" fillId="0" borderId="0" xfId="0" applyFont="1" applyFill="1" applyBorder="1" applyAlignment="1">
      <alignment horizontal="center" vertical="center"/>
    </xf>
    <xf numFmtId="0" fontId="101" fillId="0" borderId="25" xfId="0" applyFont="1" applyBorder="1" applyAlignment="1">
      <alignment vertical="center"/>
    </xf>
    <xf numFmtId="0" fontId="102" fillId="0" borderId="6" xfId="0" applyFont="1" applyBorder="1" applyAlignment="1">
      <alignment vertical="center"/>
    </xf>
    <xf numFmtId="0" fontId="102" fillId="0" borderId="25" xfId="0" applyFont="1" applyBorder="1" applyAlignment="1">
      <alignment vertical="center"/>
    </xf>
    <xf numFmtId="0" fontId="197" fillId="0" borderId="25" xfId="0" applyFont="1" applyBorder="1" applyAlignment="1">
      <alignment horizontal="center" vertical="center"/>
    </xf>
    <xf numFmtId="0" fontId="101" fillId="0" borderId="25" xfId="0" applyFont="1" applyBorder="1" applyAlignment="1">
      <alignment horizontal="center" vertical="center"/>
    </xf>
    <xf numFmtId="0" fontId="65" fillId="0" borderId="26" xfId="0" applyFont="1" applyBorder="1" applyAlignment="1">
      <alignment horizontal="center" vertical="center"/>
    </xf>
    <xf numFmtId="0" fontId="62" fillId="0" borderId="53" xfId="0" applyFont="1" applyFill="1" applyBorder="1" applyAlignment="1">
      <alignment horizontal="center" vertical="center"/>
    </xf>
    <xf numFmtId="0" fontId="64" fillId="0" borderId="24" xfId="0" applyFont="1" applyFill="1" applyBorder="1" applyAlignment="1">
      <alignment horizontal="center" vertical="center"/>
    </xf>
    <xf numFmtId="0" fontId="170" fillId="0" borderId="52" xfId="0" applyFont="1" applyBorder="1" applyAlignment="1">
      <alignment horizontal="center" vertical="center"/>
    </xf>
    <xf numFmtId="0" fontId="65" fillId="36" borderId="27" xfId="0" applyFont="1" applyFill="1" applyBorder="1" applyAlignment="1">
      <alignment horizontal="center" vertical="center"/>
    </xf>
    <xf numFmtId="0" fontId="56" fillId="0" borderId="54" xfId="0" applyFont="1" applyFill="1" applyBorder="1" applyAlignment="1">
      <alignment horizontal="center" vertical="center"/>
    </xf>
    <xf numFmtId="0" fontId="65" fillId="3" borderId="27" xfId="0" applyFont="1" applyFill="1" applyBorder="1" applyAlignment="1">
      <alignment horizontal="center" vertical="center"/>
    </xf>
    <xf numFmtId="0" fontId="64" fillId="0" borderId="25" xfId="0" applyFont="1" applyBorder="1" applyAlignment="1">
      <alignment horizontal="center" vertical="center"/>
    </xf>
    <xf numFmtId="0" fontId="64" fillId="0" borderId="15" xfId="0" applyFont="1" applyBorder="1" applyAlignment="1">
      <alignment horizontal="center" vertical="center"/>
    </xf>
    <xf numFmtId="0" fontId="198" fillId="0" borderId="0" xfId="0" applyFont="1" applyBorder="1" applyAlignment="1">
      <alignment horizontal="center" vertical="center"/>
    </xf>
    <xf numFmtId="0" fontId="63" fillId="0" borderId="0" xfId="0" applyFont="1" applyBorder="1" applyAlignment="1">
      <alignment horizontal="right" vertical="center"/>
    </xf>
    <xf numFmtId="0" fontId="199" fillId="0" borderId="15" xfId="14" applyFont="1" applyBorder="1" applyAlignment="1" applyProtection="1">
      <alignment horizontal="center" vertical="center"/>
    </xf>
    <xf numFmtId="0" fontId="62" fillId="0" borderId="6" xfId="0" applyFont="1" applyBorder="1" applyAlignment="1">
      <alignment horizontal="right" vertical="center"/>
    </xf>
    <xf numFmtId="0" fontId="65" fillId="0" borderId="10" xfId="0" applyFont="1" applyFill="1" applyBorder="1" applyAlignment="1">
      <alignment vertical="center"/>
    </xf>
    <xf numFmtId="0" fontId="56" fillId="0" borderId="0" xfId="0" applyFont="1" applyBorder="1" applyAlignment="1">
      <alignment horizontal="right" vertical="center"/>
    </xf>
    <xf numFmtId="0" fontId="65" fillId="0" borderId="5" xfId="0" applyFont="1" applyFill="1" applyBorder="1" applyAlignment="1">
      <alignment horizontal="center" vertical="center"/>
    </xf>
    <xf numFmtId="0" fontId="160" fillId="0" borderId="0" xfId="0" applyFont="1" applyBorder="1" applyAlignment="1">
      <alignment horizontal="center" vertical="center"/>
    </xf>
    <xf numFmtId="0" fontId="63" fillId="0" borderId="11" xfId="0" applyFont="1" applyFill="1" applyBorder="1" applyAlignment="1">
      <alignment horizontal="center" vertical="center"/>
    </xf>
    <xf numFmtId="0" fontId="50" fillId="0" borderId="27" xfId="0" applyFont="1" applyBorder="1" applyAlignment="1">
      <alignment horizontal="right" vertical="center"/>
    </xf>
    <xf numFmtId="0" fontId="50" fillId="0" borderId="15" xfId="0" applyFont="1" applyBorder="1" applyAlignment="1">
      <alignment vertical="center"/>
    </xf>
    <xf numFmtId="0" fontId="65" fillId="0" borderId="25" xfId="0" applyFont="1" applyBorder="1" applyAlignment="1">
      <alignment horizontal="center" vertical="center"/>
    </xf>
    <xf numFmtId="0" fontId="62" fillId="0" borderId="12" xfId="0" applyFont="1" applyBorder="1" applyAlignment="1">
      <alignment horizontal="right" vertical="center"/>
    </xf>
    <xf numFmtId="0" fontId="65" fillId="0" borderId="24" xfId="0" applyFont="1" applyFill="1" applyBorder="1" applyAlignment="1">
      <alignment vertical="center"/>
    </xf>
    <xf numFmtId="0" fontId="63" fillId="0" borderId="0" xfId="0" applyFont="1" applyBorder="1" applyAlignment="1">
      <alignment horizontal="center" vertical="center"/>
    </xf>
    <xf numFmtId="0" fontId="82" fillId="0" borderId="11" xfId="15" applyFont="1" applyBorder="1" applyAlignment="1">
      <alignment horizontal="right" vertical="center"/>
    </xf>
    <xf numFmtId="0" fontId="58" fillId="0" borderId="6" xfId="0" applyFont="1" applyFill="1" applyBorder="1" applyAlignment="1">
      <alignment vertical="center"/>
    </xf>
    <xf numFmtId="0" fontId="63" fillId="0" borderId="6" xfId="0" applyFont="1" applyBorder="1" applyAlignment="1">
      <alignment horizontal="center" vertical="center"/>
    </xf>
    <xf numFmtId="0" fontId="88" fillId="0" borderId="6" xfId="0" applyFont="1" applyBorder="1" applyAlignment="1">
      <alignment horizontal="left" vertical="center"/>
    </xf>
    <xf numFmtId="0" fontId="82" fillId="0" borderId="8" xfId="15" applyFont="1" applyBorder="1" applyAlignment="1">
      <alignment horizontal="right" vertical="center"/>
    </xf>
    <xf numFmtId="0" fontId="58" fillId="0" borderId="4" xfId="0" applyFont="1" applyFill="1" applyBorder="1" applyAlignment="1">
      <alignment vertical="center"/>
    </xf>
    <xf numFmtId="0" fontId="63" fillId="0" borderId="4" xfId="0" applyFont="1" applyBorder="1" applyAlignment="1">
      <alignment horizontal="center" vertical="center"/>
    </xf>
    <xf numFmtId="0" fontId="88" fillId="0" borderId="4" xfId="0" applyFont="1" applyBorder="1" applyAlignment="1">
      <alignment horizontal="left" vertical="center"/>
    </xf>
    <xf numFmtId="0" fontId="60" fillId="0" borderId="4" xfId="0" applyFont="1" applyBorder="1" applyAlignment="1">
      <alignment horizontal="right" vertical="center"/>
    </xf>
    <xf numFmtId="0" fontId="65" fillId="0" borderId="3" xfId="0" applyFont="1" applyFill="1" applyBorder="1" applyAlignment="1">
      <alignment vertical="center"/>
    </xf>
    <xf numFmtId="0" fontId="63" fillId="0" borderId="6" xfId="0" applyFont="1" applyBorder="1" applyAlignment="1">
      <alignment horizontal="right" vertical="center"/>
    </xf>
    <xf numFmtId="0" fontId="65" fillId="0" borderId="9" xfId="0" applyFont="1" applyBorder="1" applyAlignment="1">
      <alignment vertical="center"/>
    </xf>
    <xf numFmtId="0" fontId="64" fillId="0" borderId="5" xfId="0" applyFont="1" applyFill="1" applyBorder="1" applyAlignment="1">
      <alignment horizontal="center" vertical="center"/>
    </xf>
    <xf numFmtId="0" fontId="58" fillId="3" borderId="27" xfId="0" applyFont="1" applyFill="1" applyBorder="1" applyAlignment="1">
      <alignment vertical="center"/>
    </xf>
    <xf numFmtId="0" fontId="103" fillId="0" borderId="0" xfId="0" applyFont="1" applyFill="1" applyBorder="1" applyAlignment="1">
      <alignment horizontal="right" vertical="center"/>
    </xf>
    <xf numFmtId="0" fontId="64" fillId="3" borderId="27" xfId="0" applyFont="1" applyFill="1" applyBorder="1" applyAlignment="1">
      <alignment horizontal="center" vertical="center"/>
    </xf>
    <xf numFmtId="0" fontId="200" fillId="13" borderId="8" xfId="0" applyFont="1" applyFill="1" applyBorder="1" applyAlignment="1">
      <alignment horizontal="center" vertical="center"/>
    </xf>
    <xf numFmtId="15" fontId="58" fillId="3" borderId="8" xfId="0" applyNumberFormat="1" applyFont="1" applyFill="1" applyBorder="1" applyAlignment="1">
      <alignment horizontal="center" vertical="center" wrapText="1"/>
    </xf>
    <xf numFmtId="15" fontId="58" fillId="3" borderId="25" xfId="0" applyNumberFormat="1" applyFont="1" applyFill="1" applyBorder="1" applyAlignment="1">
      <alignment horizontal="center" vertical="center" wrapText="1"/>
    </xf>
    <xf numFmtId="0" fontId="62" fillId="3" borderId="25" xfId="0" applyFont="1" applyFill="1" applyBorder="1" applyAlignment="1">
      <alignment horizontal="right" vertical="center"/>
    </xf>
    <xf numFmtId="0" fontId="58" fillId="3" borderId="25" xfId="0" applyFont="1" applyFill="1" applyBorder="1" applyAlignment="1">
      <alignment vertical="center"/>
    </xf>
    <xf numFmtId="0" fontId="75" fillId="3" borderId="25" xfId="0" applyFont="1" applyFill="1" applyBorder="1" applyAlignment="1">
      <alignment horizontal="right" vertical="center"/>
    </xf>
    <xf numFmtId="0" fontId="65" fillId="3" borderId="3" xfId="0" applyFont="1" applyFill="1" applyBorder="1" applyAlignment="1">
      <alignment vertical="center"/>
    </xf>
    <xf numFmtId="0" fontId="58" fillId="0" borderId="26" xfId="0" applyNumberFormat="1" applyFont="1" applyBorder="1" applyAlignment="1">
      <alignment horizontal="left" vertical="center"/>
    </xf>
    <xf numFmtId="0" fontId="104" fillId="0" borderId="24" xfId="0" applyFont="1" applyFill="1" applyBorder="1" applyAlignment="1">
      <alignment vertical="center"/>
    </xf>
    <xf numFmtId="0" fontId="63" fillId="0" borderId="4" xfId="0" applyFont="1" applyBorder="1" applyAlignment="1">
      <alignment vertical="center"/>
    </xf>
    <xf numFmtId="0" fontId="201" fillId="0" borderId="4" xfId="0" applyFont="1" applyBorder="1" applyAlignment="1">
      <alignment horizontal="right"/>
    </xf>
    <xf numFmtId="0" fontId="158" fillId="0" borderId="25" xfId="0" applyFont="1" applyBorder="1" applyAlignment="1">
      <alignment vertical="center"/>
    </xf>
    <xf numFmtId="0" fontId="104" fillId="0" borderId="3" xfId="0" applyFont="1" applyFill="1" applyBorder="1" applyAlignment="1">
      <alignment vertical="center"/>
    </xf>
    <xf numFmtId="0" fontId="202" fillId="0" borderId="0" xfId="0" applyFont="1" applyAlignment="1">
      <alignment vertical="center"/>
    </xf>
    <xf numFmtId="0" fontId="157" fillId="0" borderId="0" xfId="0" applyFont="1" applyAlignment="1">
      <alignment horizontal="center" vertical="center"/>
    </xf>
    <xf numFmtId="0" fontId="203" fillId="0" borderId="0" xfId="0" applyFont="1" applyAlignment="1">
      <alignment vertical="center"/>
    </xf>
    <xf numFmtId="0" fontId="183" fillId="0" borderId="0" xfId="0" applyFont="1" applyAlignment="1">
      <alignment vertical="center"/>
    </xf>
    <xf numFmtId="0" fontId="157" fillId="0" borderId="0" xfId="0" applyFont="1" applyAlignment="1">
      <alignment vertical="center" wrapText="1"/>
    </xf>
    <xf numFmtId="0" fontId="204" fillId="0" borderId="0" xfId="0" applyFont="1" applyAlignment="1">
      <alignment vertical="center"/>
    </xf>
    <xf numFmtId="0" fontId="203" fillId="0" borderId="0" xfId="0" applyFont="1" applyFill="1" applyBorder="1" applyAlignment="1">
      <alignment horizontal="right" vertical="center"/>
    </xf>
    <xf numFmtId="165" fontId="87" fillId="0" borderId="0" xfId="0" applyNumberFormat="1" applyFont="1" applyFill="1" applyBorder="1" applyAlignment="1">
      <alignment horizontal="left" vertical="center"/>
    </xf>
    <xf numFmtId="0" fontId="106" fillId="0" borderId="0" xfId="0" applyFont="1" applyAlignment="1">
      <alignment vertical="center"/>
    </xf>
    <xf numFmtId="0" fontId="202" fillId="0" borderId="0" xfId="0" applyFont="1" applyBorder="1" applyAlignment="1">
      <alignment vertical="center"/>
    </xf>
    <xf numFmtId="0" fontId="157" fillId="0" borderId="15" xfId="0" applyFont="1" applyBorder="1" applyAlignment="1">
      <alignment horizontal="center" vertical="top"/>
    </xf>
    <xf numFmtId="0" fontId="2" fillId="0" borderId="0" xfId="0" applyFont="1" applyFill="1" applyBorder="1" applyAlignment="1">
      <alignment vertical="center"/>
    </xf>
    <xf numFmtId="0" fontId="204" fillId="0" borderId="0" xfId="0" applyFont="1" applyAlignment="1">
      <alignment horizontal="center" vertical="center"/>
    </xf>
    <xf numFmtId="0" fontId="107" fillId="0" borderId="0" xfId="0" applyFont="1" applyFill="1" applyBorder="1" applyAlignment="1">
      <alignment horizontal="right" vertical="center"/>
    </xf>
    <xf numFmtId="0" fontId="108" fillId="0" borderId="0" xfId="0" applyFont="1" applyFill="1" applyBorder="1" applyAlignment="1">
      <alignment vertical="center"/>
    </xf>
    <xf numFmtId="0" fontId="205" fillId="0" borderId="0" xfId="0" applyFont="1" applyAlignment="1">
      <alignment vertical="center"/>
    </xf>
    <xf numFmtId="0" fontId="45" fillId="0" borderId="0" xfId="0" applyFont="1" applyFill="1" applyBorder="1" applyAlignment="1">
      <alignment vertical="center"/>
    </xf>
    <xf numFmtId="0" fontId="112" fillId="0" borderId="0" xfId="0" applyFont="1" applyFill="1" applyBorder="1" applyAlignment="1">
      <alignment vertical="center"/>
    </xf>
    <xf numFmtId="0" fontId="206" fillId="0" borderId="0" xfId="0" applyFont="1" applyFill="1" applyBorder="1" applyAlignment="1">
      <alignment vertical="center"/>
    </xf>
    <xf numFmtId="0" fontId="45" fillId="0" borderId="0" xfId="0" applyFont="1" applyFill="1" applyBorder="1" applyAlignment="1">
      <alignment horizontal="left" vertical="center"/>
    </xf>
    <xf numFmtId="9" fontId="107" fillId="0" borderId="0" xfId="0" applyNumberFormat="1" applyFont="1" applyFill="1" applyBorder="1" applyAlignment="1">
      <alignment horizontal="right" vertical="center"/>
    </xf>
    <xf numFmtId="0" fontId="205" fillId="0" borderId="0" xfId="0" applyFont="1" applyBorder="1" applyAlignment="1">
      <alignment vertical="center"/>
    </xf>
    <xf numFmtId="0" fontId="112" fillId="0" borderId="0" xfId="0" applyFont="1" applyFill="1" applyBorder="1" applyAlignment="1">
      <alignment horizontal="left" vertical="center"/>
    </xf>
    <xf numFmtId="0" fontId="113" fillId="0" borderId="0" xfId="0" applyFont="1" applyFill="1" applyBorder="1" applyAlignment="1">
      <alignment horizontal="left" vertical="center"/>
    </xf>
    <xf numFmtId="0" fontId="113" fillId="0" borderId="0" xfId="0" applyFont="1" applyFill="1" applyBorder="1" applyAlignment="1">
      <alignment vertical="center"/>
    </xf>
    <xf numFmtId="0" fontId="45" fillId="0" borderId="0" xfId="3" applyFont="1" applyFill="1" applyBorder="1" applyAlignment="1" applyProtection="1">
      <alignment horizontal="left" vertical="center"/>
    </xf>
    <xf numFmtId="0" fontId="202" fillId="0" borderId="0" xfId="0" applyFont="1" applyFill="1" applyBorder="1" applyAlignment="1">
      <alignment vertical="center"/>
    </xf>
    <xf numFmtId="0" fontId="114" fillId="0" borderId="0" xfId="0" applyFont="1" applyFill="1" applyBorder="1" applyAlignment="1">
      <alignment horizontal="left" vertical="center"/>
    </xf>
    <xf numFmtId="14" fontId="45" fillId="0" borderId="0" xfId="0" applyNumberFormat="1" applyFont="1" applyFill="1" applyBorder="1" applyAlignment="1">
      <alignment horizontal="left" vertical="center"/>
    </xf>
    <xf numFmtId="0" fontId="45" fillId="0" borderId="0" xfId="0" applyFont="1" applyFill="1" applyBorder="1" applyAlignment="1">
      <alignment horizontal="right" vertical="center"/>
    </xf>
    <xf numFmtId="0" fontId="207" fillId="0" borderId="0" xfId="0" applyFont="1" applyAlignment="1">
      <alignment horizontal="right" vertical="center"/>
    </xf>
    <xf numFmtId="0" fontId="208" fillId="0" borderId="0" xfId="0" applyFont="1" applyAlignment="1">
      <alignment horizontal="right" vertical="center"/>
    </xf>
    <xf numFmtId="0" fontId="107"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115" fillId="0" borderId="0" xfId="0" applyFont="1" applyFill="1" applyBorder="1" applyAlignment="1">
      <alignment horizontal="center" vertical="center"/>
    </xf>
    <xf numFmtId="0" fontId="108" fillId="0" borderId="0" xfId="0" applyFont="1" applyFill="1" applyBorder="1" applyAlignment="1">
      <alignment horizontal="center" vertical="center"/>
    </xf>
    <xf numFmtId="0" fontId="2" fillId="0" borderId="11" xfId="0" applyFont="1" applyFill="1" applyBorder="1" applyAlignment="1">
      <alignment vertical="center"/>
    </xf>
    <xf numFmtId="0" fontId="107" fillId="0" borderId="6" xfId="0" applyFont="1" applyFill="1" applyBorder="1" applyAlignment="1">
      <alignment horizontal="right" vertical="center"/>
    </xf>
    <xf numFmtId="0" fontId="112" fillId="0" borderId="6" xfId="0" applyFont="1" applyFill="1" applyBorder="1" applyAlignment="1">
      <alignment vertical="center"/>
    </xf>
    <xf numFmtId="0" fontId="108" fillId="0" borderId="6" xfId="0" applyFont="1" applyFill="1" applyBorder="1" applyAlignment="1">
      <alignment horizontal="right" vertical="center"/>
    </xf>
    <xf numFmtId="0" fontId="2" fillId="0" borderId="6" xfId="0" applyFont="1" applyFill="1" applyBorder="1" applyAlignment="1">
      <alignment vertical="center"/>
    </xf>
    <xf numFmtId="0" fontId="108" fillId="0" borderId="10" xfId="0" applyFont="1" applyFill="1" applyBorder="1" applyAlignment="1">
      <alignment horizontal="center" vertical="center"/>
    </xf>
    <xf numFmtId="0" fontId="3" fillId="0" borderId="9" xfId="15" applyFont="1" applyFill="1" applyBorder="1" applyAlignment="1">
      <alignment horizontal="right" vertical="center"/>
    </xf>
    <xf numFmtId="0" fontId="116" fillId="0" borderId="0" xfId="0" applyFont="1" applyFill="1" applyBorder="1" applyAlignment="1">
      <alignment horizontal="left" vertical="center"/>
    </xf>
    <xf numFmtId="0" fontId="202" fillId="0" borderId="5" xfId="0" applyFont="1" applyFill="1" applyBorder="1" applyAlignment="1">
      <alignment vertical="center"/>
    </xf>
    <xf numFmtId="0" fontId="207" fillId="0" borderId="0" xfId="0" applyFont="1" applyBorder="1" applyAlignment="1">
      <alignment horizontal="right" vertical="center"/>
    </xf>
    <xf numFmtId="0" fontId="208" fillId="0" borderId="0" xfId="0" applyFont="1" applyBorder="1" applyAlignment="1">
      <alignment horizontal="right" vertical="center"/>
    </xf>
    <xf numFmtId="0" fontId="2" fillId="0" borderId="5" xfId="0" applyFont="1" applyFill="1" applyBorder="1" applyAlignment="1">
      <alignment vertical="center"/>
    </xf>
    <xf numFmtId="0" fontId="202" fillId="0" borderId="8" xfId="0" applyFont="1" applyBorder="1" applyAlignment="1">
      <alignment vertical="center"/>
    </xf>
    <xf numFmtId="0" fontId="202" fillId="0" borderId="4" xfId="0" applyFont="1" applyBorder="1" applyAlignment="1">
      <alignment vertical="center"/>
    </xf>
    <xf numFmtId="0" fontId="2" fillId="0" borderId="3" xfId="0" applyFont="1" applyFill="1" applyBorder="1" applyAlignment="1">
      <alignment vertical="center"/>
    </xf>
    <xf numFmtId="0" fontId="3" fillId="0" borderId="0" xfId="15" applyFont="1" applyFill="1" applyBorder="1" applyAlignment="1">
      <alignment horizontal="right" vertical="center"/>
    </xf>
    <xf numFmtId="0" fontId="113" fillId="0" borderId="0" xfId="0" applyFont="1" applyAlignment="1">
      <alignment vertical="center"/>
    </xf>
    <xf numFmtId="0" fontId="2" fillId="0" borderId="0" xfId="15" applyFont="1" applyFill="1" applyBorder="1" applyAlignment="1">
      <alignment horizontal="left" vertical="center"/>
    </xf>
    <xf numFmtId="0" fontId="113" fillId="0" borderId="0" xfId="0" applyFont="1" applyAlignment="1">
      <alignment horizontal="right" vertical="center"/>
    </xf>
    <xf numFmtId="0" fontId="2" fillId="0" borderId="0" xfId="0" applyFont="1" applyFill="1" applyBorder="1" applyAlignment="1">
      <alignment horizontal="left" vertical="center"/>
    </xf>
    <xf numFmtId="0" fontId="209" fillId="0" borderId="0" xfId="0" applyFont="1" applyFill="1" applyBorder="1" applyAlignment="1">
      <alignment horizontal="right" vertical="center"/>
    </xf>
    <xf numFmtId="0" fontId="116" fillId="0" borderId="0" xfId="0" applyFont="1" applyAlignment="1">
      <alignment horizontal="right" vertical="center"/>
    </xf>
    <xf numFmtId="0" fontId="117" fillId="0" borderId="0" xfId="0" applyFont="1" applyFill="1" applyBorder="1" applyAlignment="1">
      <alignment vertical="center"/>
    </xf>
    <xf numFmtId="0" fontId="207" fillId="0" borderId="0" xfId="0" applyFont="1" applyAlignment="1">
      <alignment vertical="center"/>
    </xf>
    <xf numFmtId="0" fontId="202" fillId="0" borderId="26" xfId="0" applyFont="1" applyBorder="1" applyAlignment="1">
      <alignment vertical="center"/>
    </xf>
    <xf numFmtId="15" fontId="113" fillId="0" borderId="25" xfId="0" applyNumberFormat="1" applyFont="1" applyFill="1" applyBorder="1" applyAlignment="1">
      <alignment horizontal="center" vertical="center" wrapText="1"/>
    </xf>
    <xf numFmtId="0" fontId="113" fillId="0" borderId="24" xfId="0" applyFont="1" applyFill="1" applyBorder="1" applyAlignment="1">
      <alignment horizontal="right" vertical="center"/>
    </xf>
    <xf numFmtId="0" fontId="202" fillId="0" borderId="6" xfId="0" applyFont="1" applyBorder="1" applyAlignment="1">
      <alignment vertical="center"/>
    </xf>
    <xf numFmtId="0" fontId="202" fillId="0" borderId="10" xfId="0" applyFont="1" applyBorder="1" applyAlignment="1">
      <alignment vertical="center"/>
    </xf>
    <xf numFmtId="49" fontId="205" fillId="0" borderId="25" xfId="0" applyNumberFormat="1" applyFont="1" applyBorder="1" applyAlignment="1">
      <alignment horizontal="left" vertical="center"/>
    </xf>
    <xf numFmtId="0" fontId="118" fillId="0" borderId="25" xfId="0" applyFont="1" applyBorder="1" applyAlignment="1">
      <alignment horizontal="right" vertical="center"/>
    </xf>
    <xf numFmtId="0" fontId="202" fillId="0" borderId="3" xfId="0" applyFont="1" applyBorder="1" applyAlignment="1">
      <alignment vertical="center"/>
    </xf>
    <xf numFmtId="0" fontId="157" fillId="0" borderId="24" xfId="0" applyFont="1" applyBorder="1" applyAlignment="1">
      <alignment vertical="center"/>
    </xf>
    <xf numFmtId="0" fontId="157" fillId="0" borderId="15" xfId="0" applyFont="1" applyBorder="1" applyAlignment="1">
      <alignment horizontal="center" vertical="center"/>
    </xf>
    <xf numFmtId="0" fontId="188" fillId="0" borderId="0" xfId="0" applyFont="1" applyAlignment="1">
      <alignment vertical="top"/>
    </xf>
    <xf numFmtId="0" fontId="183" fillId="0" borderId="0" xfId="0" applyFont="1" applyAlignment="1">
      <alignment horizontal="right" vertical="top"/>
    </xf>
    <xf numFmtId="49" fontId="210" fillId="0" borderId="0" xfId="0" applyNumberFormat="1" applyFont="1" applyBorder="1" applyAlignment="1">
      <alignment horizontal="left" vertical="center"/>
    </xf>
    <xf numFmtId="0" fontId="111" fillId="0" borderId="0" xfId="0" applyFont="1" applyBorder="1" applyAlignment="1">
      <alignment horizontal="right" vertical="center"/>
    </xf>
    <xf numFmtId="0" fontId="119" fillId="0" borderId="0" xfId="0" applyFont="1" applyBorder="1" applyAlignment="1">
      <alignment horizontal="left"/>
    </xf>
    <xf numFmtId="0" fontId="2" fillId="0" borderId="0" xfId="0" applyFont="1" applyBorder="1" applyAlignment="1">
      <alignment vertical="center"/>
    </xf>
    <xf numFmtId="0" fontId="11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2" fontId="45" fillId="0" borderId="0" xfId="3" applyNumberFormat="1" applyFont="1" applyFill="1" applyBorder="1" applyAlignment="1" applyProtection="1">
      <alignment vertical="center"/>
    </xf>
    <xf numFmtId="0" fontId="45" fillId="0" borderId="0" xfId="3" applyFont="1" applyFill="1" applyBorder="1" applyAlignment="1" applyProtection="1">
      <alignment vertical="center"/>
    </xf>
    <xf numFmtId="0" fontId="113" fillId="0" borderId="0" xfId="0" applyFont="1" applyBorder="1" applyAlignment="1">
      <alignment vertical="center"/>
    </xf>
    <xf numFmtId="0" fontId="108" fillId="0" borderId="0" xfId="0" applyFont="1" applyFill="1" applyBorder="1" applyAlignment="1" applyProtection="1">
      <alignment horizontal="right" vertical="center"/>
    </xf>
    <xf numFmtId="0" fontId="112" fillId="0" borderId="0" xfId="0" applyFont="1" applyFill="1" applyBorder="1" applyAlignment="1">
      <alignment horizontal="center" vertical="center"/>
    </xf>
    <xf numFmtId="14" fontId="113" fillId="0" borderId="0" xfId="0" applyNumberFormat="1" applyFont="1" applyFill="1" applyBorder="1" applyAlignment="1">
      <alignment horizontal="left" vertical="center"/>
    </xf>
    <xf numFmtId="0" fontId="85" fillId="0" borderId="0" xfId="0" applyFont="1" applyAlignment="1">
      <alignment horizontal="right" vertical="center"/>
    </xf>
    <xf numFmtId="0" fontId="112" fillId="0" borderId="0" xfId="0" applyFont="1" applyBorder="1" applyAlignment="1">
      <alignment horizontal="right" vertical="center"/>
    </xf>
    <xf numFmtId="0" fontId="2" fillId="0" borderId="0" xfId="0" applyFont="1" applyFill="1" applyAlignment="1">
      <alignment vertical="center"/>
    </xf>
    <xf numFmtId="0" fontId="58" fillId="0" borderId="0" xfId="0" applyFont="1" applyFill="1" applyBorder="1" applyAlignment="1">
      <alignment horizontal="right" vertical="center"/>
    </xf>
    <xf numFmtId="172" fontId="112" fillId="0" borderId="0" xfId="0" applyNumberFormat="1" applyFont="1" applyBorder="1" applyAlignment="1">
      <alignment vertical="center"/>
    </xf>
    <xf numFmtId="0" fontId="112" fillId="0" borderId="0" xfId="0" applyNumberFormat="1" applyFont="1" applyFill="1" applyBorder="1" applyAlignment="1" applyProtection="1">
      <alignment horizontal="center" vertical="center"/>
    </xf>
    <xf numFmtId="0" fontId="211" fillId="0" borderId="0" xfId="0" applyFont="1" applyBorder="1" applyAlignment="1">
      <alignment horizontal="center" vertical="center"/>
    </xf>
    <xf numFmtId="0" fontId="120" fillId="0" borderId="0" xfId="15" applyFont="1" applyFill="1" applyBorder="1" applyAlignment="1">
      <alignment horizontal="center" vertical="center"/>
    </xf>
    <xf numFmtId="0" fontId="2" fillId="0" borderId="0" xfId="0" applyFont="1" applyBorder="1" applyAlignment="1">
      <alignment horizontal="center" vertical="center" wrapText="1"/>
    </xf>
    <xf numFmtId="0" fontId="157" fillId="0" borderId="0" xfId="0" applyFont="1" applyAlignment="1">
      <alignment wrapText="1"/>
    </xf>
    <xf numFmtId="165" fontId="121" fillId="0" borderId="0" xfId="0" applyNumberFormat="1" applyFont="1" applyFill="1" applyBorder="1" applyAlignment="1">
      <alignment horizontal="left" vertical="center"/>
    </xf>
    <xf numFmtId="0" fontId="122" fillId="0" borderId="0" xfId="0" applyFont="1" applyFill="1" applyBorder="1" applyAlignment="1">
      <alignment horizontal="center" vertical="center"/>
    </xf>
    <xf numFmtId="9" fontId="45" fillId="0" borderId="0" xfId="0" applyNumberFormat="1" applyFont="1" applyFill="1" applyBorder="1" applyAlignment="1">
      <alignment horizontal="center" vertical="center"/>
    </xf>
    <xf numFmtId="165" fontId="45" fillId="0" borderId="0" xfId="0" applyNumberFormat="1" applyFont="1" applyFill="1" applyBorder="1" applyAlignment="1">
      <alignment horizontal="right" vertical="center"/>
    </xf>
    <xf numFmtId="0" fontId="58" fillId="0" borderId="0" xfId="0" applyFont="1" applyFill="1" applyBorder="1" applyAlignment="1"/>
    <xf numFmtId="165" fontId="121" fillId="0" borderId="52" xfId="0" applyNumberFormat="1" applyFont="1" applyFill="1" applyBorder="1" applyAlignment="1">
      <alignment horizontal="left" vertical="center"/>
    </xf>
    <xf numFmtId="0" fontId="120" fillId="0" borderId="0" xfId="0" applyFont="1" applyFill="1" applyBorder="1" applyAlignment="1">
      <alignment vertical="center"/>
    </xf>
    <xf numFmtId="165" fontId="87" fillId="0" borderId="0" xfId="0" applyNumberFormat="1" applyFont="1" applyFill="1" applyBorder="1" applyAlignment="1">
      <alignment vertical="center"/>
    </xf>
    <xf numFmtId="0" fontId="63" fillId="0" borderId="0" xfId="0" applyFont="1" applyFill="1" applyBorder="1" applyAlignment="1"/>
    <xf numFmtId="0" fontId="120" fillId="0" borderId="0" xfId="0" applyFont="1" applyFill="1" applyBorder="1" applyAlignment="1">
      <alignment horizontal="left" vertical="center"/>
    </xf>
    <xf numFmtId="0" fontId="123" fillId="0" borderId="0" xfId="0" applyFont="1" applyFill="1" applyBorder="1" applyAlignment="1">
      <alignment horizontal="right" vertical="center"/>
    </xf>
    <xf numFmtId="0" fontId="207" fillId="0" borderId="0" xfId="0" applyFont="1" applyAlignment="1">
      <alignment vertical="center" wrapText="1"/>
    </xf>
    <xf numFmtId="0" fontId="157" fillId="0" borderId="0" xfId="0" applyFont="1" applyAlignment="1"/>
    <xf numFmtId="0" fontId="202" fillId="0" borderId="52" xfId="0" applyFont="1" applyBorder="1" applyAlignment="1">
      <alignment vertical="center"/>
    </xf>
    <xf numFmtId="0" fontId="203" fillId="0" borderId="0" xfId="0" applyFont="1" applyAlignment="1">
      <alignment horizontal="center" vertical="center"/>
    </xf>
    <xf numFmtId="0" fontId="202" fillId="0" borderId="0" xfId="0" applyFont="1" applyBorder="1" applyAlignment="1">
      <alignment vertical="center" wrapText="1"/>
    </xf>
    <xf numFmtId="0" fontId="202" fillId="0" borderId="0" xfId="0" applyFont="1" applyAlignment="1">
      <alignment horizontal="center"/>
    </xf>
    <xf numFmtId="0" fontId="202" fillId="0" borderId="0" xfId="0" applyFont="1" applyAlignment="1">
      <alignment vertical="center" wrapText="1"/>
    </xf>
    <xf numFmtId="0" fontId="202" fillId="0" borderId="0" xfId="0" applyFont="1" applyAlignment="1">
      <alignment wrapText="1"/>
    </xf>
    <xf numFmtId="49" fontId="205" fillId="0" borderId="0" xfId="0" applyNumberFormat="1" applyFont="1" applyFill="1" applyBorder="1" applyAlignment="1">
      <alignment horizontal="left" vertical="center"/>
    </xf>
    <xf numFmtId="165" fontId="113" fillId="0" borderId="0" xfId="0" applyNumberFormat="1" applyFont="1" applyFill="1" applyBorder="1" applyAlignment="1">
      <alignment horizontal="left" vertical="center"/>
    </xf>
    <xf numFmtId="0" fontId="202" fillId="0" borderId="0" xfId="0" applyFont="1" applyFill="1" applyBorder="1" applyAlignment="1">
      <alignment horizontal="left" vertical="center"/>
    </xf>
    <xf numFmtId="165" fontId="202" fillId="0" borderId="0" xfId="0" applyNumberFormat="1" applyFont="1" applyFill="1" applyBorder="1" applyAlignment="1">
      <alignment horizontal="left" vertical="center"/>
    </xf>
    <xf numFmtId="0" fontId="163" fillId="0" borderId="0" xfId="0" applyFont="1" applyAlignment="1"/>
    <xf numFmtId="0" fontId="207" fillId="0" borderId="52" xfId="0" applyFont="1" applyBorder="1" applyAlignment="1">
      <alignment vertical="center"/>
    </xf>
    <xf numFmtId="0" fontId="124" fillId="0" borderId="0" xfId="0" applyFont="1" applyAlignment="1">
      <alignment vertical="center"/>
    </xf>
    <xf numFmtId="164" fontId="112" fillId="0" borderId="0" xfId="6" applyNumberFormat="1" applyFont="1" applyBorder="1" applyAlignment="1">
      <alignment vertical="center"/>
    </xf>
    <xf numFmtId="0" fontId="188" fillId="0" borderId="0" xfId="0" applyFont="1" applyFill="1" applyBorder="1" applyAlignment="1">
      <alignment horizontal="left" vertical="center" wrapText="1"/>
    </xf>
    <xf numFmtId="0" fontId="212" fillId="0" borderId="0" xfId="0" applyFont="1" applyAlignment="1">
      <alignment vertical="center"/>
    </xf>
    <xf numFmtId="0" fontId="183" fillId="0" borderId="0" xfId="0" applyFont="1" applyFill="1" applyBorder="1" applyAlignment="1">
      <alignment horizontal="right" vertical="center"/>
    </xf>
    <xf numFmtId="0" fontId="65" fillId="3" borderId="8" xfId="0" applyFont="1" applyFill="1" applyBorder="1" applyAlignment="1">
      <alignment vertical="center"/>
    </xf>
    <xf numFmtId="0" fontId="65" fillId="3" borderId="11" xfId="0" applyFont="1" applyFill="1" applyBorder="1" applyAlignment="1">
      <alignment vertical="center"/>
    </xf>
    <xf numFmtId="0" fontId="65" fillId="0" borderId="27" xfId="0" applyFont="1" applyBorder="1" applyAlignment="1">
      <alignment horizontal="center" vertical="center"/>
    </xf>
    <xf numFmtId="0" fontId="125" fillId="0" borderId="27" xfId="13" applyFont="1" applyBorder="1" applyAlignment="1" applyProtection="1">
      <alignment horizontal="center" vertical="center"/>
    </xf>
    <xf numFmtId="0" fontId="125" fillId="0" borderId="0" xfId="13" applyFont="1" applyAlignment="1">
      <alignment horizontal="center" vertical="center"/>
    </xf>
    <xf numFmtId="0" fontId="170" fillId="0" borderId="53" xfId="0" applyFont="1" applyBorder="1" applyAlignment="1">
      <alignment horizontal="center" vertical="center"/>
    </xf>
    <xf numFmtId="0" fontId="65" fillId="19" borderId="27" xfId="0" applyFont="1" applyFill="1" applyBorder="1" applyAlignment="1">
      <alignment horizontal="center" vertical="center"/>
    </xf>
    <xf numFmtId="0" fontId="65" fillId="8" borderId="27" xfId="0" applyFont="1" applyFill="1" applyBorder="1" applyAlignment="1">
      <alignment horizontal="center" vertical="center"/>
    </xf>
    <xf numFmtId="0" fontId="50" fillId="0" borderId="15" xfId="0" applyFont="1" applyBorder="1" applyAlignment="1">
      <alignment horizontal="center" vertical="center"/>
    </xf>
    <xf numFmtId="0" fontId="50" fillId="0" borderId="27" xfId="0" applyFont="1" applyFill="1" applyBorder="1" applyAlignment="1">
      <alignment horizontal="center" vertical="center"/>
    </xf>
    <xf numFmtId="0" fontId="50" fillId="0" borderId="15" xfId="0" applyFont="1" applyFill="1" applyBorder="1" applyAlignment="1">
      <alignment horizontal="center" vertical="center"/>
    </xf>
    <xf numFmtId="0" fontId="65" fillId="37" borderId="27" xfId="0" applyFont="1" applyFill="1" applyBorder="1" applyAlignment="1">
      <alignment horizontal="center" vertical="center"/>
    </xf>
    <xf numFmtId="0" fontId="65" fillId="18" borderId="27" xfId="0" applyFont="1" applyFill="1" applyBorder="1" applyAlignment="1">
      <alignment horizontal="center" vertical="center"/>
    </xf>
    <xf numFmtId="0" fontId="65" fillId="15" borderId="27" xfId="0" applyFont="1" applyFill="1" applyBorder="1" applyAlignment="1">
      <alignment horizontal="center" vertical="center"/>
    </xf>
    <xf numFmtId="0" fontId="65" fillId="31" borderId="15" xfId="0" applyFont="1" applyFill="1" applyBorder="1" applyAlignment="1">
      <alignment horizontal="center" vertical="center"/>
    </xf>
    <xf numFmtId="0" fontId="67" fillId="0" borderId="3" xfId="0" applyFont="1" applyBorder="1" applyAlignment="1">
      <alignment vertical="center"/>
    </xf>
    <xf numFmtId="0" fontId="67" fillId="0" borderId="4" xfId="0" applyFont="1" applyBorder="1" applyAlignment="1">
      <alignment vertical="center"/>
    </xf>
    <xf numFmtId="0" fontId="67" fillId="0" borderId="10" xfId="0" applyFont="1" applyBorder="1" applyAlignment="1">
      <alignment vertical="center"/>
    </xf>
    <xf numFmtId="0" fontId="67" fillId="0" borderId="5" xfId="0" applyFont="1" applyBorder="1" applyAlignment="1">
      <alignment vertical="center"/>
    </xf>
    <xf numFmtId="0" fontId="66" fillId="0" borderId="0" xfId="0" applyFont="1" applyFill="1" applyBorder="1" applyAlignment="1">
      <alignment vertical="center" wrapText="1"/>
    </xf>
    <xf numFmtId="0" fontId="100" fillId="0" borderId="0" xfId="0" applyFont="1" applyBorder="1" applyAlignment="1">
      <alignment vertical="center"/>
    </xf>
    <xf numFmtId="0" fontId="50" fillId="3" borderId="24" xfId="0" applyFont="1" applyFill="1" applyBorder="1" applyAlignment="1">
      <alignment vertical="center"/>
    </xf>
    <xf numFmtId="15" fontId="60" fillId="3" borderId="25" xfId="0" applyNumberFormat="1" applyFont="1" applyFill="1" applyBorder="1" applyAlignment="1">
      <alignment horizontal="center" vertical="center" wrapText="1"/>
    </xf>
    <xf numFmtId="0" fontId="58" fillId="3" borderId="25" xfId="0" applyFont="1" applyFill="1" applyBorder="1" applyAlignment="1">
      <alignment horizontal="right" vertical="center"/>
    </xf>
    <xf numFmtId="0" fontId="60" fillId="3" borderId="25" xfId="0" applyFont="1" applyFill="1" applyBorder="1" applyAlignment="1">
      <alignment vertical="center"/>
    </xf>
    <xf numFmtId="0" fontId="196" fillId="0" borderId="0" xfId="0" applyFont="1" applyFill="1" applyBorder="1" applyAlignment="1">
      <alignment vertical="center"/>
    </xf>
    <xf numFmtId="0" fontId="157" fillId="0" borderId="10" xfId="0" applyFont="1" applyFill="1" applyBorder="1" applyAlignment="1">
      <alignment vertical="center"/>
    </xf>
    <xf numFmtId="0" fontId="50" fillId="0" borderId="6" xfId="0" applyFont="1" applyBorder="1" applyAlignment="1">
      <alignment horizontal="right" vertical="center"/>
    </xf>
    <xf numFmtId="0" fontId="58" fillId="0" borderId="0" xfId="0" applyFont="1" applyFill="1" applyBorder="1" applyAlignment="1">
      <alignment vertical="center" wrapText="1"/>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8" fillId="0" borderId="9" xfId="0" applyFont="1" applyFill="1" applyBorder="1" applyAlignment="1">
      <alignment vertical="center" wrapText="1"/>
    </xf>
    <xf numFmtId="0" fontId="64" fillId="3" borderId="10" xfId="0" applyFont="1" applyFill="1" applyBorder="1" applyAlignment="1">
      <alignment horizontal="center" vertical="center"/>
    </xf>
    <xf numFmtId="44" fontId="67" fillId="0" borderId="0" xfId="19" applyFont="1" applyAlignment="1">
      <alignment vertical="center"/>
    </xf>
    <xf numFmtId="44" fontId="50" fillId="0" borderId="0" xfId="19" applyFont="1" applyFill="1" applyBorder="1" applyAlignment="1">
      <alignment vertical="center"/>
    </xf>
    <xf numFmtId="44" fontId="50" fillId="0" borderId="6" xfId="19" applyFont="1" applyFill="1" applyBorder="1" applyAlignment="1">
      <alignment vertical="center"/>
    </xf>
    <xf numFmtId="49" fontId="69" fillId="0" borderId="6" xfId="0" applyNumberFormat="1" applyFont="1" applyFill="1" applyBorder="1" applyAlignment="1">
      <alignment horizontal="right" vertical="center"/>
    </xf>
    <xf numFmtId="165" fontId="50" fillId="0" borderId="6" xfId="0" applyNumberFormat="1" applyFont="1" applyBorder="1" applyAlignment="1">
      <alignment vertical="center"/>
    </xf>
    <xf numFmtId="15" fontId="50" fillId="0" borderId="0" xfId="0" applyNumberFormat="1" applyFont="1" applyFill="1" applyBorder="1" applyAlignment="1">
      <alignment horizontal="right" vertical="center" wrapText="1"/>
    </xf>
    <xf numFmtId="166" fontId="50" fillId="0" borderId="0" xfId="0" applyNumberFormat="1" applyFont="1" applyFill="1" applyBorder="1" applyAlignment="1">
      <alignment horizontal="center" vertical="center" wrapText="1"/>
    </xf>
    <xf numFmtId="164" fontId="50" fillId="0" borderId="4" xfId="0" applyNumberFormat="1" applyFont="1" applyFill="1" applyBorder="1" applyAlignment="1">
      <alignment vertical="center"/>
    </xf>
    <xf numFmtId="9" fontId="50" fillId="0" borderId="4" xfId="29" applyFont="1" applyFill="1" applyBorder="1" applyAlignment="1">
      <alignment horizontal="center" vertical="center"/>
    </xf>
    <xf numFmtId="44" fontId="66" fillId="0" borderId="8" xfId="19" applyFont="1" applyFill="1" applyBorder="1" applyAlignment="1">
      <alignment horizontal="center" vertical="center"/>
    </xf>
    <xf numFmtId="0" fontId="56" fillId="3" borderId="25" xfId="0" applyFont="1" applyFill="1" applyBorder="1" applyAlignment="1">
      <alignment horizontal="right" vertical="center"/>
    </xf>
    <xf numFmtId="15" fontId="56" fillId="3" borderId="26" xfId="0" applyNumberFormat="1" applyFont="1" applyFill="1" applyBorder="1" applyAlignment="1">
      <alignment horizontal="center" vertical="center" wrapText="1"/>
    </xf>
    <xf numFmtId="0" fontId="69" fillId="3" borderId="24" xfId="0" applyFont="1" applyFill="1" applyBorder="1" applyAlignment="1">
      <alignment vertical="center"/>
    </xf>
    <xf numFmtId="0" fontId="50" fillId="3" borderId="25" xfId="0" applyFont="1" applyFill="1" applyBorder="1" applyAlignment="1">
      <alignment horizontal="right" vertical="center"/>
    </xf>
    <xf numFmtId="165" fontId="50" fillId="3" borderId="25" xfId="0" applyNumberFormat="1" applyFont="1" applyFill="1" applyBorder="1" applyAlignment="1">
      <alignment vertical="center"/>
    </xf>
    <xf numFmtId="0" fontId="69" fillId="3" borderId="26" xfId="0" applyFont="1" applyFill="1" applyBorder="1" applyAlignment="1">
      <alignment horizontal="left" vertical="center"/>
    </xf>
    <xf numFmtId="0" fontId="58" fillId="0" borderId="25" xfId="0" applyFont="1" applyFill="1" applyBorder="1" applyAlignment="1">
      <alignment vertical="center"/>
    </xf>
    <xf numFmtId="0" fontId="58" fillId="0" borderId="9" xfId="0" applyFont="1" applyFill="1" applyBorder="1" applyAlignment="1">
      <alignment vertical="center"/>
    </xf>
    <xf numFmtId="0" fontId="50" fillId="0" borderId="26" xfId="0" applyFont="1" applyBorder="1" applyAlignment="1">
      <alignment horizontal="center" vertical="center"/>
    </xf>
    <xf numFmtId="0" fontId="50" fillId="0" borderId="25" xfId="0" applyFont="1" applyBorder="1" applyAlignment="1">
      <alignment horizontal="right" vertical="center"/>
    </xf>
    <xf numFmtId="0" fontId="50" fillId="0" borderId="25" xfId="0" applyFont="1" applyBorder="1" applyAlignment="1">
      <alignment horizontal="center" vertical="center"/>
    </xf>
    <xf numFmtId="14" fontId="50" fillId="0" borderId="0" xfId="9" applyNumberFormat="1" applyFont="1" applyBorder="1" applyAlignment="1">
      <alignment horizontal="center" vertical="center"/>
    </xf>
    <xf numFmtId="164" fontId="50" fillId="9" borderId="6" xfId="9" applyNumberFormat="1" applyFont="1" applyFill="1" applyBorder="1" applyAlignment="1">
      <alignment vertical="center"/>
    </xf>
    <xf numFmtId="164" fontId="50" fillId="0" borderId="6" xfId="9" applyNumberFormat="1" applyFont="1" applyBorder="1" applyAlignment="1">
      <alignment vertical="center"/>
    </xf>
    <xf numFmtId="0" fontId="62" fillId="12" borderId="5" xfId="0" applyFont="1" applyFill="1" applyBorder="1" applyAlignment="1">
      <alignment vertical="center"/>
    </xf>
    <xf numFmtId="0" fontId="56" fillId="12" borderId="0" xfId="0" applyFont="1" applyFill="1" applyBorder="1" applyAlignment="1">
      <alignment horizontal="right" vertical="center"/>
    </xf>
    <xf numFmtId="164" fontId="56" fillId="12" borderId="0" xfId="9" applyNumberFormat="1" applyFont="1" applyFill="1" applyBorder="1" applyAlignment="1">
      <alignment vertical="center"/>
    </xf>
    <xf numFmtId="14" fontId="56" fillId="12" borderId="0" xfId="0" applyNumberFormat="1" applyFont="1" applyFill="1" applyBorder="1" applyAlignment="1">
      <alignment horizontal="left" vertical="center"/>
    </xf>
    <xf numFmtId="0" fontId="63" fillId="12" borderId="9" xfId="0" applyFont="1" applyFill="1" applyBorder="1" applyAlignment="1">
      <alignment vertical="center"/>
    </xf>
    <xf numFmtId="0" fontId="62" fillId="12" borderId="3" xfId="0" applyFont="1" applyFill="1" applyBorder="1" applyAlignment="1">
      <alignment vertical="center"/>
    </xf>
    <xf numFmtId="0" fontId="56" fillId="12" borderId="4" xfId="0" applyFont="1" applyFill="1" applyBorder="1" applyAlignment="1">
      <alignment horizontal="right" vertical="center"/>
    </xf>
    <xf numFmtId="164" fontId="50" fillId="12" borderId="4" xfId="9" applyNumberFormat="1" applyFont="1" applyFill="1" applyBorder="1" applyAlignment="1">
      <alignment vertical="center"/>
    </xf>
    <xf numFmtId="0" fontId="50" fillId="12" borderId="4" xfId="0" applyFont="1" applyFill="1" applyBorder="1" applyAlignment="1">
      <alignment horizontal="left" vertical="center"/>
    </xf>
    <xf numFmtId="0" fontId="50" fillId="12" borderId="4" xfId="0" applyFont="1" applyFill="1" applyBorder="1" applyAlignment="1">
      <alignment vertical="center"/>
    </xf>
    <xf numFmtId="0" fontId="63" fillId="12" borderId="8" xfId="0" applyFont="1" applyFill="1" applyBorder="1" applyAlignment="1">
      <alignment vertical="center"/>
    </xf>
    <xf numFmtId="49" fontId="50" fillId="0" borderId="4" xfId="0" applyNumberFormat="1" applyFont="1" applyBorder="1" applyAlignment="1">
      <alignment horizontal="left" vertical="center"/>
    </xf>
    <xf numFmtId="0" fontId="63" fillId="0" borderId="6" xfId="0" applyFont="1" applyFill="1" applyBorder="1" applyAlignment="1">
      <alignment vertical="center"/>
    </xf>
    <xf numFmtId="165" fontId="177" fillId="0" borderId="6" xfId="0" applyNumberFormat="1" applyFont="1" applyBorder="1" applyAlignment="1">
      <alignment vertical="center"/>
    </xf>
    <xf numFmtId="9" fontId="76" fillId="0" borderId="6" xfId="0" applyNumberFormat="1" applyFont="1" applyFill="1" applyBorder="1" applyAlignment="1">
      <alignment horizontal="right" vertical="center"/>
    </xf>
    <xf numFmtId="165" fontId="76" fillId="0" borderId="6" xfId="0" applyNumberFormat="1" applyFont="1" applyFill="1" applyBorder="1" applyAlignment="1">
      <alignment horizontal="left" vertical="center"/>
    </xf>
    <xf numFmtId="0" fontId="157" fillId="12" borderId="24" xfId="0" applyFont="1" applyFill="1" applyBorder="1" applyAlignment="1">
      <alignment vertical="center"/>
    </xf>
    <xf numFmtId="0" fontId="157" fillId="12" borderId="25" xfId="0" applyFont="1" applyFill="1" applyBorder="1" applyAlignment="1">
      <alignment vertical="center"/>
    </xf>
    <xf numFmtId="0" fontId="183" fillId="12" borderId="25" xfId="0" applyFont="1" applyFill="1" applyBorder="1" applyAlignment="1">
      <alignment horizontal="right" vertical="center"/>
    </xf>
    <xf numFmtId="44" fontId="183" fillId="12" borderId="25" xfId="0" applyNumberFormat="1" applyFont="1" applyFill="1" applyBorder="1" applyAlignment="1">
      <alignment vertical="center"/>
    </xf>
    <xf numFmtId="0" fontId="157" fillId="12" borderId="26" xfId="0" applyFont="1" applyFill="1" applyBorder="1" applyAlignment="1">
      <alignment vertical="center"/>
    </xf>
    <xf numFmtId="168" fontId="59" fillId="0" borderId="0" xfId="3" applyNumberFormat="1" applyFont="1" applyFill="1" applyBorder="1" applyAlignment="1" applyProtection="1">
      <alignment horizontal="left" vertical="center"/>
    </xf>
    <xf numFmtId="0" fontId="58" fillId="0" borderId="11" xfId="0" applyFont="1" applyFill="1" applyBorder="1" applyAlignment="1">
      <alignment vertical="center"/>
    </xf>
    <xf numFmtId="0" fontId="189" fillId="0" borderId="4" xfId="0" applyFont="1" applyBorder="1" applyAlignment="1">
      <alignment horizontal="right" vertical="center"/>
    </xf>
    <xf numFmtId="0" fontId="73" fillId="0" borderId="8" xfId="15" applyFont="1" applyFill="1" applyBorder="1" applyAlignment="1">
      <alignment horizontal="right" vertical="center"/>
    </xf>
    <xf numFmtId="0" fontId="60" fillId="0" borderId="6" xfId="0" applyFont="1" applyFill="1" applyBorder="1" applyAlignment="1">
      <alignment horizontal="left" vertical="center"/>
    </xf>
    <xf numFmtId="0" fontId="64" fillId="12" borderId="1" xfId="0" applyFont="1" applyFill="1" applyBorder="1" applyAlignment="1">
      <alignment vertical="center"/>
    </xf>
    <xf numFmtId="0" fontId="64" fillId="12" borderId="12" xfId="0" applyFont="1" applyFill="1" applyBorder="1" applyAlignment="1">
      <alignment vertical="center"/>
    </xf>
    <xf numFmtId="0" fontId="98" fillId="12" borderId="25" xfId="0" applyFont="1" applyFill="1" applyBorder="1" applyAlignment="1">
      <alignment horizontal="right" vertical="center"/>
    </xf>
    <xf numFmtId="49" fontId="213" fillId="12" borderId="25" xfId="0" applyNumberFormat="1" applyFont="1" applyFill="1" applyBorder="1" applyAlignment="1">
      <alignment horizontal="right" vertical="center"/>
    </xf>
    <xf numFmtId="49" fontId="55" fillId="12" borderId="25" xfId="0" applyNumberFormat="1" applyFont="1" applyFill="1" applyBorder="1" applyAlignment="1">
      <alignment horizontal="left" vertical="center"/>
    </xf>
    <xf numFmtId="0" fontId="50" fillId="12" borderId="26" xfId="0" applyFont="1" applyFill="1" applyBorder="1" applyAlignment="1">
      <alignment vertical="center"/>
    </xf>
    <xf numFmtId="0" fontId="64" fillId="12" borderId="10" xfId="0" applyFont="1" applyFill="1" applyBorder="1" applyAlignment="1">
      <alignment vertical="center"/>
    </xf>
    <xf numFmtId="0" fontId="56" fillId="3" borderId="24" xfId="0" applyFont="1" applyFill="1" applyBorder="1" applyAlignment="1">
      <alignment horizontal="center" vertical="center"/>
    </xf>
    <xf numFmtId="44" fontId="50" fillId="3" borderId="25" xfId="19" applyFont="1" applyFill="1" applyBorder="1" applyAlignment="1">
      <alignment vertical="center"/>
    </xf>
    <xf numFmtId="9" fontId="50" fillId="3" borderId="25" xfId="29" applyFont="1" applyFill="1" applyBorder="1" applyAlignment="1">
      <alignment horizontal="center" vertical="center"/>
    </xf>
    <xf numFmtId="44" fontId="66" fillId="3" borderId="25" xfId="19" applyFont="1" applyFill="1" applyBorder="1" applyAlignment="1">
      <alignment horizontal="center" vertical="center"/>
    </xf>
    <xf numFmtId="44" fontId="66" fillId="3" borderId="26" xfId="19" applyFont="1" applyFill="1" applyBorder="1" applyAlignment="1">
      <alignment horizontal="center" vertical="center"/>
    </xf>
    <xf numFmtId="0" fontId="100" fillId="0" borderId="4" xfId="0" applyFont="1" applyBorder="1" applyAlignment="1"/>
    <xf numFmtId="0" fontId="59" fillId="0" borderId="0" xfId="0" applyFont="1" applyFill="1" applyBorder="1" applyAlignment="1">
      <alignment vertical="center"/>
    </xf>
    <xf numFmtId="0" fontId="66" fillId="0" borderId="0" xfId="0" applyFont="1" applyFill="1" applyBorder="1" applyAlignment="1">
      <alignment vertical="center"/>
    </xf>
    <xf numFmtId="0" fontId="157" fillId="3" borderId="4" xfId="0" applyFont="1" applyFill="1" applyBorder="1" applyAlignment="1">
      <alignment vertical="center"/>
    </xf>
    <xf numFmtId="0" fontId="62" fillId="38" borderId="5" xfId="0" applyFont="1" applyFill="1" applyBorder="1" applyAlignment="1">
      <alignment vertical="center"/>
    </xf>
    <xf numFmtId="0" fontId="56" fillId="38" borderId="0" xfId="0" applyFont="1" applyFill="1" applyBorder="1" applyAlignment="1">
      <alignment horizontal="right" vertical="center"/>
    </xf>
    <xf numFmtId="164" fontId="56" fillId="38" borderId="0" xfId="9" applyNumberFormat="1" applyFont="1" applyFill="1" applyBorder="1" applyAlignment="1">
      <alignment vertical="center"/>
    </xf>
    <xf numFmtId="14" fontId="56" fillId="38" borderId="0" xfId="0" applyNumberFormat="1" applyFont="1" applyFill="1" applyBorder="1" applyAlignment="1">
      <alignment horizontal="left" vertical="center"/>
    </xf>
    <xf numFmtId="0" fontId="63" fillId="38" borderId="9" xfId="0" applyFont="1" applyFill="1" applyBorder="1" applyAlignment="1">
      <alignment vertical="center"/>
    </xf>
    <xf numFmtId="0" fontId="62" fillId="3" borderId="10" xfId="0" applyFont="1" applyFill="1" applyBorder="1" applyAlignment="1">
      <alignment vertical="center"/>
    </xf>
    <xf numFmtId="0" fontId="56" fillId="3" borderId="6" xfId="0" applyFont="1" applyFill="1" applyBorder="1" applyAlignment="1">
      <alignment horizontal="right" vertical="center"/>
    </xf>
    <xf numFmtId="164" fontId="50" fillId="3" borderId="6" xfId="9" applyNumberFormat="1" applyFont="1" applyFill="1" applyBorder="1" applyAlignment="1">
      <alignment vertical="center"/>
    </xf>
    <xf numFmtId="0" fontId="50" fillId="3" borderId="6" xfId="0" applyFont="1" applyFill="1" applyBorder="1" applyAlignment="1">
      <alignment horizontal="left" vertical="center"/>
    </xf>
    <xf numFmtId="0" fontId="50" fillId="3" borderId="6" xfId="0" applyFont="1" applyFill="1" applyBorder="1" applyAlignment="1">
      <alignment vertical="center"/>
    </xf>
    <xf numFmtId="0" fontId="63" fillId="3" borderId="11" xfId="0" applyFont="1" applyFill="1" applyBorder="1" applyAlignment="1">
      <alignment vertical="center"/>
    </xf>
    <xf numFmtId="44" fontId="160" fillId="0" borderId="0" xfId="0" applyNumberFormat="1" applyFont="1" applyBorder="1" applyAlignment="1">
      <alignment vertical="center"/>
    </xf>
    <xf numFmtId="0" fontId="177" fillId="0" borderId="0" xfId="0" applyFont="1" applyFill="1" applyBorder="1" applyAlignment="1">
      <alignment horizontal="center" vertical="center"/>
    </xf>
    <xf numFmtId="172" fontId="63" fillId="0" borderId="0" xfId="0" applyNumberFormat="1" applyFont="1" applyFill="1" applyBorder="1" applyAlignment="1">
      <alignment vertical="center"/>
    </xf>
    <xf numFmtId="165" fontId="56" fillId="0" borderId="0" xfId="0" applyNumberFormat="1" applyFont="1" applyFill="1" applyBorder="1" applyAlignment="1">
      <alignment horizontal="left" vertical="center"/>
    </xf>
    <xf numFmtId="0" fontId="177" fillId="0" borderId="0" xfId="0" applyFont="1" applyFill="1" applyBorder="1" applyAlignment="1">
      <alignment horizontal="right" vertical="center"/>
    </xf>
    <xf numFmtId="14" fontId="50" fillId="0" borderId="0" xfId="9" applyNumberFormat="1" applyFont="1" applyFill="1" applyBorder="1" applyAlignment="1">
      <alignment horizontal="center" vertical="center"/>
    </xf>
    <xf numFmtId="44" fontId="160" fillId="0" borderId="0" xfId="22" applyFont="1" applyFill="1" applyBorder="1" applyAlignment="1">
      <alignment vertical="center"/>
    </xf>
    <xf numFmtId="0" fontId="160" fillId="0" borderId="0" xfId="0" applyFont="1" applyFill="1" applyBorder="1" applyAlignment="1">
      <alignment vertical="center"/>
    </xf>
    <xf numFmtId="0" fontId="177" fillId="0" borderId="0" xfId="0" applyFont="1" applyAlignment="1">
      <alignment vertical="center"/>
    </xf>
    <xf numFmtId="44" fontId="160" fillId="0" borderId="4" xfId="19" applyFont="1" applyBorder="1" applyAlignment="1">
      <alignment vertical="center"/>
    </xf>
    <xf numFmtId="0" fontId="160" fillId="0" borderId="8" xfId="0" applyFont="1" applyBorder="1" applyAlignment="1">
      <alignment vertical="center"/>
    </xf>
    <xf numFmtId="0" fontId="160" fillId="0" borderId="9" xfId="0" applyFont="1" applyBorder="1" applyAlignment="1">
      <alignment vertical="center"/>
    </xf>
    <xf numFmtId="44" fontId="50" fillId="0" borderId="10" xfId="19" applyFont="1" applyFill="1" applyBorder="1" applyAlignment="1" applyProtection="1">
      <alignment horizontal="right" vertical="center"/>
    </xf>
    <xf numFmtId="44" fontId="160" fillId="0" borderId="6" xfId="19" applyFont="1" applyBorder="1" applyAlignment="1">
      <alignment vertical="center"/>
    </xf>
    <xf numFmtId="0" fontId="160" fillId="0" borderId="11" xfId="0" applyFont="1" applyBorder="1" applyAlignment="1">
      <alignment vertical="center"/>
    </xf>
    <xf numFmtId="44" fontId="160" fillId="0" borderId="0" xfId="0" applyNumberFormat="1" applyFont="1" applyAlignment="1">
      <alignment vertical="center"/>
    </xf>
    <xf numFmtId="165" fontId="160" fillId="0" borderId="12" xfId="0" applyNumberFormat="1" applyFont="1" applyFill="1" applyBorder="1" applyAlignment="1">
      <alignment vertical="center"/>
    </xf>
    <xf numFmtId="165" fontId="160" fillId="0" borderId="27" xfId="0" applyNumberFormat="1" applyFont="1" applyFill="1" applyBorder="1" applyAlignment="1">
      <alignment vertical="center"/>
    </xf>
    <xf numFmtId="165" fontId="160" fillId="0" borderId="5" xfId="0" applyNumberFormat="1" applyFont="1" applyFill="1" applyBorder="1" applyAlignment="1">
      <alignment vertical="center"/>
    </xf>
    <xf numFmtId="165" fontId="160" fillId="0" borderId="10" xfId="0" applyNumberFormat="1" applyFont="1" applyFill="1" applyBorder="1" applyAlignment="1">
      <alignment vertical="center"/>
    </xf>
    <xf numFmtId="0" fontId="95" fillId="0" borderId="6" xfId="0" applyFont="1" applyFill="1" applyBorder="1" applyAlignment="1">
      <alignment horizontal="center" vertical="center"/>
    </xf>
    <xf numFmtId="0" fontId="160" fillId="0" borderId="6" xfId="0" applyFont="1" applyFill="1" applyBorder="1" applyAlignment="1">
      <alignment vertical="center"/>
    </xf>
    <xf numFmtId="165" fontId="160" fillId="0" borderId="6" xfId="0" applyNumberFormat="1" applyFont="1" applyFill="1" applyBorder="1" applyAlignment="1">
      <alignment vertical="center"/>
    </xf>
    <xf numFmtId="0" fontId="66" fillId="0" borderId="0" xfId="0" applyFont="1" applyFill="1" applyBorder="1" applyAlignment="1">
      <alignment horizontal="right" vertical="center"/>
    </xf>
    <xf numFmtId="9" fontId="66" fillId="0" borderId="0" xfId="0" applyNumberFormat="1" applyFont="1" applyFill="1" applyBorder="1" applyAlignment="1">
      <alignment horizontal="right" vertical="center"/>
    </xf>
    <xf numFmtId="165" fontId="66" fillId="0" borderId="0" xfId="0" applyNumberFormat="1" applyFont="1" applyFill="1" applyBorder="1" applyAlignment="1">
      <alignment horizontal="left" vertical="center"/>
    </xf>
    <xf numFmtId="0" fontId="56" fillId="0" borderId="0" xfId="3" applyFont="1" applyFill="1" applyBorder="1" applyAlignment="1" applyProtection="1">
      <alignment horizontal="right" vertical="center"/>
    </xf>
    <xf numFmtId="165" fontId="214" fillId="0" borderId="6" xfId="0" applyNumberFormat="1" applyFont="1" applyFill="1" applyBorder="1" applyAlignment="1">
      <alignment horizontal="right" vertical="center"/>
    </xf>
    <xf numFmtId="0" fontId="214" fillId="0" borderId="0" xfId="3" applyFont="1" applyFill="1" applyBorder="1" applyAlignment="1" applyProtection="1">
      <alignment vertical="center"/>
    </xf>
    <xf numFmtId="0" fontId="50" fillId="0" borderId="0" xfId="3" applyFont="1" applyFill="1" applyBorder="1" applyAlignment="1" applyProtection="1">
      <alignment vertical="center"/>
    </xf>
    <xf numFmtId="165" fontId="160" fillId="0" borderId="0" xfId="0" applyNumberFormat="1" applyFont="1" applyAlignment="1">
      <alignment vertical="center"/>
    </xf>
    <xf numFmtId="0" fontId="160" fillId="0" borderId="3" xfId="0" applyFont="1" applyBorder="1" applyAlignment="1">
      <alignment horizontal="left" vertical="center"/>
    </xf>
    <xf numFmtId="0" fontId="160" fillId="0" borderId="4" xfId="0" applyFont="1" applyBorder="1" applyAlignment="1">
      <alignment horizontal="right" vertical="center"/>
    </xf>
    <xf numFmtId="0" fontId="160" fillId="0" borderId="5" xfId="0" applyFont="1" applyBorder="1" applyAlignment="1">
      <alignment horizontal="left" vertical="center"/>
    </xf>
    <xf numFmtId="0" fontId="160" fillId="0" borderId="10" xfId="0" applyFont="1" applyBorder="1" applyAlignment="1">
      <alignment horizontal="left" vertical="center"/>
    </xf>
    <xf numFmtId="44" fontId="160" fillId="0" borderId="6" xfId="0" applyNumberFormat="1" applyFont="1" applyBorder="1" applyAlignment="1">
      <alignment vertical="center"/>
    </xf>
    <xf numFmtId="0" fontId="56" fillId="12" borderId="12" xfId="0" applyFont="1" applyFill="1" applyBorder="1" applyAlignment="1">
      <alignment horizontal="center" vertical="center"/>
    </xf>
    <xf numFmtId="0" fontId="56" fillId="12" borderId="27" xfId="0" applyFont="1" applyFill="1" applyBorder="1" applyAlignment="1">
      <alignment horizontal="center" vertical="center"/>
    </xf>
    <xf numFmtId="0" fontId="56" fillId="3" borderId="15" xfId="0" applyFont="1" applyFill="1" applyBorder="1" applyAlignment="1">
      <alignment horizontal="center" vertical="center"/>
    </xf>
    <xf numFmtId="44" fontId="67" fillId="0" borderId="0" xfId="19" applyFont="1" applyBorder="1" applyAlignment="1">
      <alignment vertical="center"/>
    </xf>
    <xf numFmtId="0" fontId="160" fillId="0" borderId="3" xfId="0" applyFont="1" applyBorder="1" applyAlignment="1">
      <alignment horizontal="right" vertical="center"/>
    </xf>
    <xf numFmtId="0" fontId="160" fillId="0" borderId="5" xfId="0" applyFont="1" applyBorder="1" applyAlignment="1">
      <alignment horizontal="right" vertical="center"/>
    </xf>
    <xf numFmtId="44" fontId="160" fillId="0" borderId="0" xfId="19" applyFont="1" applyBorder="1" applyAlignment="1">
      <alignment vertical="center"/>
    </xf>
    <xf numFmtId="0" fontId="177" fillId="0" borderId="0" xfId="0" applyFont="1" applyBorder="1" applyAlignment="1">
      <alignment vertical="center"/>
    </xf>
    <xf numFmtId="44" fontId="50" fillId="0" borderId="5" xfId="19" applyFont="1" applyFill="1" applyBorder="1" applyAlignment="1" applyProtection="1">
      <alignment horizontal="right" vertical="center"/>
    </xf>
    <xf numFmtId="44" fontId="157" fillId="0" borderId="0" xfId="19" applyFont="1" applyAlignment="1">
      <alignment vertical="center"/>
    </xf>
    <xf numFmtId="0" fontId="157" fillId="14" borderId="0" xfId="0" applyFont="1" applyFill="1" applyAlignment="1">
      <alignment vertical="center"/>
    </xf>
    <xf numFmtId="0" fontId="160" fillId="14" borderId="0" xfId="0" applyFont="1" applyFill="1" applyAlignment="1">
      <alignment horizontal="left" vertical="center"/>
    </xf>
    <xf numFmtId="0" fontId="67" fillId="0" borderId="9" xfId="0" applyFont="1" applyBorder="1" applyAlignment="1">
      <alignment vertical="center"/>
    </xf>
    <xf numFmtId="0" fontId="157" fillId="3" borderId="0" xfId="0" applyFont="1" applyFill="1" applyBorder="1" applyAlignment="1">
      <alignment vertical="center"/>
    </xf>
    <xf numFmtId="0" fontId="158" fillId="0" borderId="9" xfId="0" applyFont="1" applyBorder="1" applyAlignment="1">
      <alignment vertical="center"/>
    </xf>
    <xf numFmtId="0" fontId="58" fillId="0" borderId="24" xfId="0" applyFont="1" applyFill="1" applyBorder="1" applyAlignment="1">
      <alignment vertical="center"/>
    </xf>
    <xf numFmtId="0" fontId="85" fillId="0" borderId="0" xfId="0" applyFont="1" applyAlignment="1">
      <alignment vertical="center"/>
    </xf>
    <xf numFmtId="0" fontId="67" fillId="0" borderId="11" xfId="0" applyFont="1" applyBorder="1" applyAlignment="1">
      <alignment vertical="center"/>
    </xf>
    <xf numFmtId="0" fontId="67" fillId="0" borderId="8" xfId="0" applyFont="1" applyBorder="1" applyAlignment="1">
      <alignment vertical="center"/>
    </xf>
    <xf numFmtId="0" fontId="126" fillId="0" borderId="27" xfId="13" applyFont="1" applyBorder="1" applyAlignment="1" applyProtection="1">
      <alignment horizontal="center" vertical="center"/>
    </xf>
    <xf numFmtId="0" fontId="126" fillId="0" borderId="15" xfId="13" applyFont="1" applyBorder="1" applyAlignment="1" applyProtection="1">
      <alignment horizontal="center" vertical="center"/>
    </xf>
    <xf numFmtId="0" fontId="127" fillId="0" borderId="15" xfId="14" applyFont="1" applyBorder="1" applyAlignment="1" applyProtection="1">
      <alignment horizontal="center" vertical="center"/>
    </xf>
    <xf numFmtId="0" fontId="215" fillId="0" borderId="25" xfId="0" applyFont="1" applyBorder="1" applyAlignment="1">
      <alignment horizontal="center" vertical="center"/>
    </xf>
    <xf numFmtId="0" fontId="126" fillId="0" borderId="0" xfId="13" applyFont="1" applyAlignment="1">
      <alignment horizontal="center" vertical="center"/>
    </xf>
    <xf numFmtId="0" fontId="216" fillId="0" borderId="0" xfId="0" applyFont="1" applyBorder="1" applyAlignment="1">
      <alignment horizontal="center" vertical="center"/>
    </xf>
    <xf numFmtId="0" fontId="96" fillId="0" borderId="0" xfId="0" applyFont="1" applyFill="1" applyBorder="1" applyAlignment="1">
      <alignment horizontal="center" vertical="center"/>
    </xf>
    <xf numFmtId="44" fontId="67" fillId="0" borderId="4" xfId="19" applyFont="1" applyBorder="1" applyAlignment="1">
      <alignment vertical="center"/>
    </xf>
    <xf numFmtId="44" fontId="67" fillId="0" borderId="0" xfId="0" applyNumberFormat="1" applyFont="1" applyAlignment="1">
      <alignment vertical="center"/>
    </xf>
    <xf numFmtId="0" fontId="217" fillId="0" borderId="0" xfId="0" applyFont="1" applyBorder="1" applyAlignment="1">
      <alignment vertical="center"/>
    </xf>
    <xf numFmtId="2" fontId="76" fillId="3" borderId="27" xfId="0" applyNumberFormat="1" applyFont="1" applyFill="1" applyBorder="1" applyAlignment="1">
      <alignment horizontal="center" vertical="center"/>
    </xf>
    <xf numFmtId="2" fontId="65" fillId="3" borderId="12" xfId="0" applyNumberFormat="1" applyFont="1" applyFill="1" applyBorder="1" applyAlignment="1">
      <alignment horizontal="center" vertical="center"/>
    </xf>
    <xf numFmtId="0" fontId="157" fillId="3" borderId="6" xfId="0" applyFont="1" applyFill="1" applyBorder="1" applyAlignment="1">
      <alignment vertical="center"/>
    </xf>
    <xf numFmtId="0" fontId="168" fillId="0" borderId="0" xfId="0" applyFont="1" applyBorder="1" applyAlignment="1">
      <alignment vertical="center"/>
    </xf>
    <xf numFmtId="0" fontId="88" fillId="0" borderId="0" xfId="0" applyFont="1" applyFill="1" applyBorder="1" applyAlignment="1">
      <alignment vertical="center"/>
    </xf>
    <xf numFmtId="0" fontId="64" fillId="0" borderId="9" xfId="0" applyFont="1" applyFill="1" applyBorder="1" applyAlignment="1">
      <alignment horizontal="center" vertical="center"/>
    </xf>
    <xf numFmtId="0" fontId="108" fillId="18" borderId="24" xfId="0" applyFont="1" applyFill="1" applyBorder="1" applyAlignment="1">
      <alignment vertical="center"/>
    </xf>
    <xf numFmtId="0" fontId="202" fillId="18" borderId="25" xfId="0" applyFont="1" applyFill="1" applyBorder="1" applyAlignment="1">
      <alignment vertical="center"/>
    </xf>
    <xf numFmtId="0" fontId="111" fillId="18" borderId="25" xfId="0" applyFont="1" applyFill="1" applyBorder="1" applyAlignment="1">
      <alignment horizontal="right" vertical="center"/>
    </xf>
    <xf numFmtId="49" fontId="210" fillId="18" borderId="25" xfId="0" applyNumberFormat="1" applyFont="1" applyFill="1" applyBorder="1" applyAlignment="1">
      <alignment horizontal="left" vertical="center"/>
    </xf>
    <xf numFmtId="0" fontId="109" fillId="18" borderId="25" xfId="0" applyFont="1" applyFill="1" applyBorder="1" applyAlignment="1">
      <alignment horizontal="right" vertical="center"/>
    </xf>
    <xf numFmtId="0" fontId="2" fillId="18" borderId="26" xfId="0" applyFont="1" applyFill="1" applyBorder="1" applyAlignment="1">
      <alignment vertical="center"/>
    </xf>
    <xf numFmtId="2" fontId="58" fillId="0" borderId="0" xfId="11" applyFont="1" applyBorder="1" applyAlignment="1">
      <alignment vertical="center"/>
    </xf>
    <xf numFmtId="0" fontId="157" fillId="0" borderId="15" xfId="0" applyFont="1" applyBorder="1" applyAlignment="1">
      <alignment vertical="top" wrapText="1"/>
    </xf>
    <xf numFmtId="0" fontId="157" fillId="0" borderId="15" xfId="0" applyFont="1" applyBorder="1" applyAlignment="1">
      <alignment vertical="top"/>
    </xf>
    <xf numFmtId="0" fontId="157" fillId="14" borderId="24" xfId="0" applyFont="1" applyFill="1" applyBorder="1" applyAlignment="1">
      <alignment vertical="top"/>
    </xf>
    <xf numFmtId="0" fontId="202" fillId="0" borderId="15" xfId="0" applyFont="1" applyBorder="1" applyAlignment="1"/>
    <xf numFmtId="0" fontId="202" fillId="14" borderId="15" xfId="0" applyFont="1" applyFill="1" applyBorder="1" applyAlignment="1"/>
    <xf numFmtId="0" fontId="181" fillId="0" borderId="24" xfId="0" applyFont="1" applyBorder="1" applyAlignment="1">
      <alignment vertical="top"/>
    </xf>
    <xf numFmtId="0" fontId="181" fillId="0" borderId="25" xfId="0" applyFont="1" applyBorder="1" applyAlignment="1">
      <alignment vertical="top"/>
    </xf>
    <xf numFmtId="0" fontId="181" fillId="14" borderId="24" xfId="0" applyFont="1" applyFill="1" applyBorder="1" applyAlignment="1">
      <alignment vertical="top"/>
    </xf>
    <xf numFmtId="0" fontId="181" fillId="14" borderId="25" xfId="0" applyFont="1" applyFill="1" applyBorder="1" applyAlignment="1">
      <alignment vertical="top"/>
    </xf>
    <xf numFmtId="49" fontId="110" fillId="18" borderId="25" xfId="0" applyNumberFormat="1" applyFont="1" applyFill="1" applyBorder="1" applyAlignment="1">
      <alignment horizontal="left" vertical="center"/>
    </xf>
    <xf numFmtId="0" fontId="109" fillId="18" borderId="25" xfId="0" applyFont="1" applyFill="1" applyBorder="1" applyAlignment="1">
      <alignment horizontal="left" vertical="center"/>
    </xf>
    <xf numFmtId="0" fontId="202" fillId="0" borderId="15" xfId="0" applyFont="1" applyBorder="1" applyAlignment="1">
      <alignment horizontal="center" vertical="center" wrapText="1"/>
    </xf>
    <xf numFmtId="0" fontId="181" fillId="0" borderId="4" xfId="0" applyFont="1" applyBorder="1" applyAlignment="1">
      <alignment horizontal="left" vertical="top" wrapText="1"/>
    </xf>
    <xf numFmtId="0" fontId="218" fillId="0" borderId="4" xfId="0" applyFont="1" applyBorder="1" applyAlignment="1">
      <alignment horizontal="center" vertical="top"/>
    </xf>
    <xf numFmtId="0" fontId="181" fillId="0" borderId="25" xfId="0" applyFont="1" applyBorder="1" applyAlignment="1">
      <alignment vertical="top" wrapText="1"/>
    </xf>
    <xf numFmtId="0" fontId="181" fillId="0" borderId="26" xfId="0" applyFont="1" applyBorder="1" applyAlignment="1">
      <alignment vertical="top" wrapText="1"/>
    </xf>
    <xf numFmtId="0" fontId="202" fillId="0" borderId="24" xfId="0" applyFont="1" applyBorder="1" applyAlignment="1">
      <alignment vertical="center"/>
    </xf>
    <xf numFmtId="0" fontId="120" fillId="0" borderId="52" xfId="0" applyFont="1" applyBorder="1" applyAlignment="1">
      <alignment horizontal="center" vertical="center"/>
    </xf>
    <xf numFmtId="14" fontId="2" fillId="0" borderId="0" xfId="0" applyNumberFormat="1" applyFont="1" applyBorder="1" applyAlignment="1">
      <alignment horizontal="left" vertical="center"/>
    </xf>
    <xf numFmtId="0" fontId="202" fillId="0" borderId="4" xfId="0" applyFont="1" applyBorder="1" applyAlignment="1"/>
    <xf numFmtId="0" fontId="202" fillId="0" borderId="5" xfId="0" applyFont="1" applyBorder="1" applyAlignment="1">
      <alignment vertical="center"/>
    </xf>
    <xf numFmtId="0" fontId="118" fillId="0" borderId="6" xfId="0" applyFont="1" applyBorder="1" applyAlignment="1">
      <alignment horizontal="right" vertical="center"/>
    </xf>
    <xf numFmtId="49" fontId="205" fillId="0" borderId="6" xfId="0" applyNumberFormat="1" applyFont="1" applyBorder="1" applyAlignment="1">
      <alignment horizontal="left" vertical="center"/>
    </xf>
    <xf numFmtId="0" fontId="202" fillId="0" borderId="9" xfId="0" applyFont="1" applyBorder="1" applyAlignment="1">
      <alignment vertical="center"/>
    </xf>
    <xf numFmtId="0" fontId="181" fillId="0" borderId="0" xfId="0" applyFont="1" applyBorder="1" applyAlignment="1">
      <alignment horizontal="left" vertical="top" wrapText="1"/>
    </xf>
    <xf numFmtId="0" fontId="218" fillId="0" borderId="0" xfId="0" applyFont="1" applyBorder="1" applyAlignment="1">
      <alignment horizontal="center" vertical="top"/>
    </xf>
    <xf numFmtId="0" fontId="202" fillId="0" borderId="0" xfId="0" applyFont="1" applyBorder="1" applyAlignment="1"/>
    <xf numFmtId="0" fontId="65" fillId="0" borderId="9" xfId="0" applyFont="1" applyBorder="1" applyAlignment="1">
      <alignment horizontal="center" vertical="center"/>
    </xf>
    <xf numFmtId="0" fontId="64" fillId="39" borderId="12" xfId="0" applyFont="1" applyFill="1" applyBorder="1" applyAlignment="1">
      <alignment vertical="center"/>
    </xf>
    <xf numFmtId="0" fontId="64" fillId="39" borderId="1" xfId="0" applyFont="1" applyFill="1" applyBorder="1" applyAlignment="1">
      <alignment vertical="center"/>
    </xf>
    <xf numFmtId="0" fontId="64" fillId="39" borderId="10" xfId="0" applyFont="1" applyFill="1" applyBorder="1" applyAlignment="1">
      <alignment vertical="center"/>
    </xf>
    <xf numFmtId="0" fontId="157" fillId="39" borderId="25" xfId="0" applyFont="1" applyFill="1" applyBorder="1" applyAlignment="1">
      <alignment vertical="center"/>
    </xf>
    <xf numFmtId="0" fontId="50" fillId="39" borderId="26" xfId="0" applyFont="1" applyFill="1" applyBorder="1" applyAlignment="1">
      <alignment vertical="center"/>
    </xf>
    <xf numFmtId="0" fontId="63" fillId="39" borderId="9" xfId="0" applyFont="1" applyFill="1" applyBorder="1" applyAlignment="1">
      <alignment vertical="center"/>
    </xf>
    <xf numFmtId="0" fontId="157" fillId="39" borderId="24" xfId="0" applyFont="1" applyFill="1" applyBorder="1" applyAlignment="1">
      <alignment vertical="center"/>
    </xf>
    <xf numFmtId="0" fontId="157" fillId="39" borderId="26" xfId="0" applyFont="1" applyFill="1" applyBorder="1" applyAlignment="1">
      <alignment vertical="center"/>
    </xf>
    <xf numFmtId="0" fontId="165" fillId="39" borderId="25" xfId="0" applyFont="1" applyFill="1" applyBorder="1" applyAlignment="1">
      <alignment horizontal="right" vertical="center"/>
    </xf>
    <xf numFmtId="44" fontId="165" fillId="39" borderId="25" xfId="0" applyNumberFormat="1" applyFont="1" applyFill="1" applyBorder="1" applyAlignment="1">
      <alignment vertical="center"/>
    </xf>
    <xf numFmtId="0" fontId="219" fillId="39" borderId="5" xfId="0" applyFont="1" applyFill="1" applyBorder="1" applyAlignment="1">
      <alignment vertical="center"/>
    </xf>
    <xf numFmtId="0" fontId="171" fillId="39" borderId="0" xfId="0" applyFont="1" applyFill="1" applyBorder="1" applyAlignment="1">
      <alignment horizontal="right" vertical="center"/>
    </xf>
    <xf numFmtId="164" fontId="171" fillId="39" borderId="0" xfId="9" applyNumberFormat="1" applyFont="1" applyFill="1" applyBorder="1" applyAlignment="1">
      <alignment vertical="center"/>
    </xf>
    <xf numFmtId="14" fontId="171" fillId="39" borderId="0" xfId="0" applyNumberFormat="1" applyFont="1" applyFill="1" applyBorder="1" applyAlignment="1">
      <alignment horizontal="left" vertical="center"/>
    </xf>
    <xf numFmtId="0" fontId="220" fillId="39" borderId="25" xfId="0" applyFont="1" applyFill="1" applyBorder="1" applyAlignment="1">
      <alignment vertical="center"/>
    </xf>
    <xf numFmtId="0" fontId="221" fillId="39" borderId="25" xfId="0" applyFont="1" applyFill="1" applyBorder="1" applyAlignment="1">
      <alignment horizontal="right" vertical="center"/>
    </xf>
    <xf numFmtId="49" fontId="221" fillId="39" borderId="25" xfId="0" applyNumberFormat="1" applyFont="1" applyFill="1" applyBorder="1" applyAlignment="1">
      <alignment horizontal="right" vertical="center"/>
    </xf>
    <xf numFmtId="49" fontId="221" fillId="39" borderId="25" xfId="0" applyNumberFormat="1" applyFont="1" applyFill="1" applyBorder="1" applyAlignment="1">
      <alignment horizontal="left" vertical="center"/>
    </xf>
    <xf numFmtId="0" fontId="62" fillId="39" borderId="3" xfId="0" applyFont="1" applyFill="1" applyBorder="1" applyAlignment="1">
      <alignment vertical="center"/>
    </xf>
    <xf numFmtId="0" fontId="56" fillId="39" borderId="4" xfId="0" applyFont="1" applyFill="1" applyBorder="1" applyAlignment="1">
      <alignment horizontal="right" vertical="center"/>
    </xf>
    <xf numFmtId="164" fontId="50" fillId="39" borderId="4" xfId="9" applyNumberFormat="1" applyFont="1" applyFill="1" applyBorder="1" applyAlignment="1">
      <alignment vertical="center"/>
    </xf>
    <xf numFmtId="0" fontId="50" fillId="39" borderId="4" xfId="0" applyFont="1" applyFill="1" applyBorder="1" applyAlignment="1">
      <alignment horizontal="left" vertical="center"/>
    </xf>
    <xf numFmtId="0" fontId="50" fillId="39" borderId="4" xfId="0" applyFont="1" applyFill="1" applyBorder="1" applyAlignment="1">
      <alignment vertical="center"/>
    </xf>
    <xf numFmtId="0" fontId="63" fillId="39" borderId="8" xfId="0" applyFont="1" applyFill="1" applyBorder="1" applyAlignment="1">
      <alignment vertical="center"/>
    </xf>
    <xf numFmtId="0" fontId="62" fillId="39" borderId="10" xfId="0" applyFont="1" applyFill="1" applyBorder="1" applyAlignment="1">
      <alignment vertical="center"/>
    </xf>
    <xf numFmtId="0" fontId="56" fillId="39" borderId="6" xfId="0" applyFont="1" applyFill="1" applyBorder="1" applyAlignment="1">
      <alignment horizontal="right" vertical="center"/>
    </xf>
    <xf numFmtId="164" fontId="50" fillId="39" borderId="6" xfId="9" applyNumberFormat="1" applyFont="1" applyFill="1" applyBorder="1" applyAlignment="1">
      <alignment vertical="center"/>
    </xf>
    <xf numFmtId="0" fontId="50" fillId="39" borderId="6" xfId="0" applyFont="1" applyFill="1" applyBorder="1" applyAlignment="1">
      <alignment horizontal="left" vertical="center"/>
    </xf>
    <xf numFmtId="0" fontId="50" fillId="39" borderId="6" xfId="0" applyFont="1" applyFill="1" applyBorder="1" applyAlignment="1">
      <alignment vertical="center"/>
    </xf>
    <xf numFmtId="0" fontId="63" fillId="39" borderId="11" xfId="0" applyFont="1" applyFill="1" applyBorder="1" applyAlignment="1">
      <alignment vertical="center"/>
    </xf>
    <xf numFmtId="0" fontId="62" fillId="0" borderId="5" xfId="0" applyFont="1" applyFill="1" applyBorder="1" applyAlignment="1">
      <alignment vertical="center"/>
    </xf>
    <xf numFmtId="164" fontId="50" fillId="0" borderId="0" xfId="9" applyNumberFormat="1" applyFont="1" applyBorder="1" applyAlignment="1">
      <alignment vertical="center"/>
    </xf>
    <xf numFmtId="0" fontId="63" fillId="0" borderId="9" xfId="0" applyFont="1" applyBorder="1" applyAlignment="1">
      <alignment vertical="center"/>
    </xf>
    <xf numFmtId="0" fontId="177" fillId="0" borderId="8" xfId="0" applyFont="1" applyBorder="1" applyAlignment="1">
      <alignment vertical="center"/>
    </xf>
    <xf numFmtId="0" fontId="177" fillId="0" borderId="9" xfId="0" applyFont="1" applyBorder="1" applyAlignment="1">
      <alignment vertical="center"/>
    </xf>
    <xf numFmtId="165" fontId="160" fillId="0" borderId="6" xfId="22" applyNumberFormat="1" applyFont="1" applyBorder="1" applyAlignment="1">
      <alignment vertical="center"/>
    </xf>
    <xf numFmtId="0" fontId="185" fillId="40" borderId="3" xfId="0" applyFont="1" applyFill="1" applyBorder="1" applyAlignment="1">
      <alignment horizontal="center" vertical="center"/>
    </xf>
    <xf numFmtId="0" fontId="170" fillId="40" borderId="4" xfId="0" applyFont="1" applyFill="1" applyBorder="1" applyAlignment="1">
      <alignment vertical="center"/>
    </xf>
    <xf numFmtId="0" fontId="157" fillId="40" borderId="4" xfId="0" applyFont="1" applyFill="1" applyBorder="1" applyAlignment="1">
      <alignment vertical="center"/>
    </xf>
    <xf numFmtId="0" fontId="157" fillId="40" borderId="8" xfId="0" applyFont="1" applyFill="1" applyBorder="1" applyAlignment="1">
      <alignment vertical="center"/>
    </xf>
    <xf numFmtId="0" fontId="160" fillId="40" borderId="5" xfId="0" applyFont="1" applyFill="1" applyBorder="1" applyAlignment="1">
      <alignment horizontal="center" vertical="center"/>
    </xf>
    <xf numFmtId="0" fontId="160" fillId="40" borderId="0" xfId="0" applyFont="1" applyFill="1" applyBorder="1" applyAlignment="1">
      <alignment horizontal="right" vertical="center"/>
    </xf>
    <xf numFmtId="44" fontId="177" fillId="40" borderId="0" xfId="0" applyNumberFormat="1" applyFont="1" applyFill="1" applyBorder="1" applyAlignment="1">
      <alignment vertical="center"/>
    </xf>
    <xf numFmtId="0" fontId="157" fillId="40" borderId="0" xfId="0" applyFont="1" applyFill="1" applyBorder="1" applyAlignment="1">
      <alignment vertical="center"/>
    </xf>
    <xf numFmtId="0" fontId="157" fillId="40" borderId="9" xfId="0" applyFont="1" applyFill="1" applyBorder="1" applyAlignment="1">
      <alignment vertical="center"/>
    </xf>
    <xf numFmtId="0" fontId="157" fillId="40" borderId="0" xfId="0" applyFont="1" applyFill="1" applyAlignment="1">
      <alignment vertical="center"/>
    </xf>
    <xf numFmtId="0" fontId="160" fillId="40" borderId="0" xfId="0" applyFont="1" applyFill="1" applyBorder="1" applyAlignment="1">
      <alignment vertical="center"/>
    </xf>
    <xf numFmtId="44" fontId="160" fillId="40" borderId="0" xfId="22" applyFont="1" applyFill="1" applyBorder="1" applyAlignment="1">
      <alignment vertical="center"/>
    </xf>
    <xf numFmtId="0" fontId="160" fillId="40" borderId="10" xfId="0" applyFont="1" applyFill="1" applyBorder="1" applyAlignment="1">
      <alignment horizontal="center" vertical="center"/>
    </xf>
    <xf numFmtId="0" fontId="160" fillId="40" borderId="6" xfId="0" applyFont="1" applyFill="1" applyBorder="1" applyAlignment="1">
      <alignment vertical="center"/>
    </xf>
    <xf numFmtId="0" fontId="157" fillId="40" borderId="6" xfId="0" applyFont="1" applyFill="1" applyBorder="1" applyAlignment="1">
      <alignment vertical="center"/>
    </xf>
    <xf numFmtId="44" fontId="160" fillId="40" borderId="6" xfId="22" applyFont="1" applyFill="1" applyBorder="1" applyAlignment="1">
      <alignment vertical="center"/>
    </xf>
    <xf numFmtId="0" fontId="157" fillId="40" borderId="11" xfId="0" applyFont="1" applyFill="1" applyBorder="1" applyAlignment="1">
      <alignment vertical="center"/>
    </xf>
    <xf numFmtId="44" fontId="160" fillId="0" borderId="15" xfId="22" applyFont="1" applyFill="1" applyBorder="1" applyAlignment="1">
      <alignment vertical="center"/>
    </xf>
    <xf numFmtId="44" fontId="160" fillId="0" borderId="15" xfId="0" applyNumberFormat="1" applyFont="1" applyFill="1" applyBorder="1" applyAlignment="1">
      <alignment horizontal="left" vertical="center"/>
    </xf>
    <xf numFmtId="44" fontId="222" fillId="0" borderId="0" xfId="0" applyNumberFormat="1" applyFont="1" applyBorder="1" applyAlignment="1">
      <alignment vertical="center"/>
    </xf>
    <xf numFmtId="0" fontId="185" fillId="3" borderId="3" xfId="0" applyFont="1" applyFill="1" applyBorder="1" applyAlignment="1">
      <alignment horizontal="center" vertical="center"/>
    </xf>
    <xf numFmtId="0" fontId="170" fillId="3" borderId="4" xfId="0" applyFont="1" applyFill="1" applyBorder="1" applyAlignment="1">
      <alignment vertical="center"/>
    </xf>
    <xf numFmtId="0" fontId="157" fillId="3" borderId="8" xfId="0" applyFont="1" applyFill="1" applyBorder="1" applyAlignment="1">
      <alignment vertical="center"/>
    </xf>
    <xf numFmtId="0" fontId="160" fillId="3" borderId="5" xfId="0" applyFont="1" applyFill="1" applyBorder="1" applyAlignment="1">
      <alignment horizontal="center" vertical="center"/>
    </xf>
    <xf numFmtId="0" fontId="160" fillId="3" borderId="0" xfId="0" applyFont="1" applyFill="1" applyBorder="1" applyAlignment="1">
      <alignment horizontal="right" vertical="center"/>
    </xf>
    <xf numFmtId="44" fontId="177" fillId="3" borderId="0" xfId="0" applyNumberFormat="1" applyFont="1" applyFill="1" applyBorder="1" applyAlignment="1">
      <alignment vertical="center"/>
    </xf>
    <xf numFmtId="0" fontId="157" fillId="3" borderId="9" xfId="0" applyFont="1" applyFill="1" applyBorder="1" applyAlignment="1">
      <alignment vertical="center"/>
    </xf>
    <xf numFmtId="0" fontId="160" fillId="3" borderId="0" xfId="0" applyFont="1" applyFill="1" applyBorder="1" applyAlignment="1">
      <alignment vertical="center"/>
    </xf>
    <xf numFmtId="44" fontId="160" fillId="3" borderId="0" xfId="22" applyFont="1" applyFill="1" applyBorder="1" applyAlignment="1">
      <alignment vertical="center"/>
    </xf>
    <xf numFmtId="0" fontId="160" fillId="3" borderId="10" xfId="0" applyFont="1" applyFill="1" applyBorder="1" applyAlignment="1">
      <alignment horizontal="center" vertical="center"/>
    </xf>
    <xf numFmtId="0" fontId="160" fillId="3" borderId="6" xfId="0" applyFont="1" applyFill="1" applyBorder="1" applyAlignment="1">
      <alignment vertical="center"/>
    </xf>
    <xf numFmtId="44" fontId="160" fillId="3" borderId="6" xfId="22" applyFont="1" applyFill="1" applyBorder="1" applyAlignment="1">
      <alignment vertical="center"/>
    </xf>
    <xf numFmtId="0" fontId="157" fillId="3" borderId="11" xfId="0" applyFont="1" applyFill="1" applyBorder="1" applyAlignment="1">
      <alignment vertical="center"/>
    </xf>
    <xf numFmtId="44" fontId="161" fillId="0" borderId="0" xfId="0" applyNumberFormat="1" applyFont="1" applyBorder="1" applyAlignment="1">
      <alignment vertical="center"/>
    </xf>
    <xf numFmtId="0" fontId="162" fillId="0" borderId="0" xfId="0" applyFont="1" applyBorder="1" applyAlignment="1">
      <alignment horizontal="right" vertical="center"/>
    </xf>
    <xf numFmtId="44" fontId="50" fillId="0" borderId="0" xfId="22" applyFont="1" applyBorder="1" applyAlignment="1">
      <alignment vertical="center"/>
    </xf>
    <xf numFmtId="44" fontId="50" fillId="0" borderId="0" xfId="19" applyFont="1" applyFill="1" applyBorder="1" applyAlignment="1" applyProtection="1">
      <alignment vertical="center"/>
    </xf>
    <xf numFmtId="44" fontId="160" fillId="0" borderId="0" xfId="19" applyFont="1" applyAlignment="1">
      <alignment vertical="center"/>
    </xf>
    <xf numFmtId="0" fontId="182" fillId="0" borderId="0" xfId="0" applyFont="1" applyBorder="1" applyAlignment="1">
      <alignment horizontal="left" vertical="center"/>
    </xf>
    <xf numFmtId="0" fontId="50" fillId="0" borderId="3" xfId="0" applyFont="1" applyBorder="1" applyAlignment="1">
      <alignment horizontal="right" vertical="center"/>
    </xf>
    <xf numFmtId="44" fontId="50" fillId="0" borderId="4" xfId="19" applyFont="1" applyBorder="1" applyAlignment="1">
      <alignment vertical="center"/>
    </xf>
    <xf numFmtId="44" fontId="50" fillId="0" borderId="8" xfId="19" applyFont="1" applyBorder="1" applyAlignment="1">
      <alignment vertical="center"/>
    </xf>
    <xf numFmtId="0" fontId="50" fillId="0" borderId="5" xfId="0" applyFont="1" applyBorder="1" applyAlignment="1">
      <alignment horizontal="right" vertical="center"/>
    </xf>
    <xf numFmtId="44" fontId="50" fillId="0" borderId="9" xfId="19" applyFont="1" applyBorder="1" applyAlignment="1">
      <alignment vertical="center"/>
    </xf>
    <xf numFmtId="44" fontId="50" fillId="0" borderId="11" xfId="19" applyFont="1" applyBorder="1" applyAlignment="1">
      <alignment vertical="center"/>
    </xf>
    <xf numFmtId="44" fontId="50" fillId="0" borderId="0" xfId="19" applyFont="1" applyAlignment="1">
      <alignment vertical="center"/>
    </xf>
    <xf numFmtId="44" fontId="160" fillId="0" borderId="10" xfId="19" applyFont="1" applyBorder="1" applyAlignment="1">
      <alignment vertical="center"/>
    </xf>
    <xf numFmtId="44" fontId="160" fillId="0" borderId="5" xfId="19" applyFont="1" applyBorder="1" applyAlignment="1">
      <alignment vertical="center"/>
    </xf>
    <xf numFmtId="44" fontId="169" fillId="0" borderId="0" xfId="0" applyNumberFormat="1" applyFont="1" applyBorder="1" applyAlignment="1">
      <alignment vertical="center"/>
    </xf>
    <xf numFmtId="44" fontId="169" fillId="3" borderId="0" xfId="0" applyNumberFormat="1" applyFont="1" applyFill="1" applyBorder="1" applyAlignment="1">
      <alignment vertical="center"/>
    </xf>
    <xf numFmtId="0" fontId="88" fillId="0" borderId="0" xfId="0" applyFont="1" applyFill="1" applyBorder="1" applyAlignment="1">
      <alignment horizontal="left" vertical="center" wrapText="1"/>
    </xf>
    <xf numFmtId="0" fontId="85" fillId="0" borderId="0" xfId="0" applyFont="1" applyFill="1" applyBorder="1" applyAlignment="1">
      <alignment vertical="center"/>
    </xf>
    <xf numFmtId="0" fontId="88" fillId="0" borderId="0" xfId="0" applyFont="1" applyFill="1" applyBorder="1" applyAlignment="1">
      <alignment horizontal="center" vertical="center"/>
    </xf>
    <xf numFmtId="0" fontId="225" fillId="13" borderId="8" xfId="0" applyFont="1" applyFill="1" applyBorder="1" applyAlignment="1">
      <alignment horizontal="center" vertical="center"/>
    </xf>
    <xf numFmtId="0" fontId="65" fillId="4" borderId="8" xfId="0" applyFont="1" applyFill="1" applyBorder="1" applyAlignment="1">
      <alignment vertical="center"/>
    </xf>
    <xf numFmtId="0" fontId="65" fillId="4" borderId="11" xfId="0" applyFont="1" applyFill="1" applyBorder="1" applyAlignment="1">
      <alignment vertical="center"/>
    </xf>
    <xf numFmtId="0" fontId="87" fillId="4" borderId="56" xfId="0" applyFont="1" applyFill="1" applyBorder="1" applyAlignment="1">
      <alignment horizontal="center" vertical="center"/>
    </xf>
    <xf numFmtId="0" fontId="87" fillId="4" borderId="57" xfId="0" applyFont="1" applyFill="1" applyBorder="1" applyAlignment="1">
      <alignment horizontal="center" vertical="center"/>
    </xf>
    <xf numFmtId="0" fontId="107" fillId="4" borderId="58" xfId="0" applyFont="1" applyFill="1" applyBorder="1" applyAlignment="1">
      <alignment horizontal="center" vertical="center"/>
    </xf>
    <xf numFmtId="0" fontId="50" fillId="4" borderId="54" xfId="0" applyFont="1" applyFill="1" applyBorder="1" applyAlignment="1">
      <alignment vertical="center"/>
    </xf>
    <xf numFmtId="0" fontId="66" fillId="4" borderId="54" xfId="0" applyFont="1" applyFill="1" applyBorder="1" applyAlignment="1">
      <alignment vertical="center" wrapText="1"/>
    </xf>
    <xf numFmtId="0" fontId="100" fillId="4" borderId="54" xfId="0" applyFont="1" applyFill="1" applyBorder="1" applyAlignment="1">
      <alignment vertical="center"/>
    </xf>
    <xf numFmtId="0" fontId="58" fillId="4" borderId="19" xfId="0" applyFont="1" applyFill="1" applyBorder="1" applyAlignment="1">
      <alignment vertical="center"/>
    </xf>
    <xf numFmtId="0" fontId="50" fillId="4" borderId="29" xfId="0" applyFont="1" applyFill="1" applyBorder="1" applyAlignment="1">
      <alignment vertical="center"/>
    </xf>
    <xf numFmtId="0" fontId="58" fillId="4" borderId="49" xfId="0" applyFont="1" applyFill="1" applyBorder="1" applyAlignment="1">
      <alignment vertical="center"/>
    </xf>
    <xf numFmtId="0" fontId="157" fillId="0" borderId="0" xfId="0" applyFont="1" applyAlignment="1">
      <alignment horizontal="left" vertical="center"/>
    </xf>
    <xf numFmtId="0" fontId="168" fillId="0" borderId="0" xfId="0" applyFont="1" applyFill="1" applyBorder="1" applyAlignment="1">
      <alignment vertical="center"/>
    </xf>
    <xf numFmtId="0" fontId="168" fillId="0" borderId="9" xfId="0" applyFont="1" applyFill="1" applyBorder="1" applyAlignment="1">
      <alignment vertical="center"/>
    </xf>
    <xf numFmtId="0" fontId="168" fillId="0" borderId="0" xfId="0" applyFont="1" applyFill="1" applyBorder="1" applyAlignment="1">
      <alignment vertical="center" wrapText="1"/>
    </xf>
    <xf numFmtId="0" fontId="168" fillId="0" borderId="9" xfId="0" applyFont="1" applyFill="1" applyBorder="1" applyAlignment="1">
      <alignment vertical="center" wrapText="1"/>
    </xf>
    <xf numFmtId="0" fontId="226" fillId="0" borderId="0" xfId="0" applyFont="1" applyBorder="1" applyAlignment="1">
      <alignment vertical="center"/>
    </xf>
    <xf numFmtId="0" fontId="3" fillId="0" borderId="0" xfId="13" applyFill="1" applyBorder="1" applyAlignment="1" applyProtection="1">
      <alignment horizontal="center" vertical="center"/>
    </xf>
    <xf numFmtId="0" fontId="160" fillId="0" borderId="0" xfId="0" applyFont="1" applyFill="1" applyBorder="1" applyAlignment="1">
      <alignment horizontal="center" vertical="center"/>
    </xf>
    <xf numFmtId="0" fontId="223" fillId="0" borderId="0" xfId="0" applyFont="1" applyFill="1" applyBorder="1" applyAlignment="1">
      <alignment vertical="center"/>
    </xf>
    <xf numFmtId="0" fontId="224" fillId="0" borderId="0" xfId="0" applyFont="1" applyFill="1" applyBorder="1" applyAlignment="1">
      <alignment vertical="center"/>
    </xf>
    <xf numFmtId="2" fontId="76" fillId="3" borderId="1" xfId="0" applyNumberFormat="1" applyFont="1" applyFill="1" applyBorder="1" applyAlignment="1">
      <alignment horizontal="center" vertical="center"/>
    </xf>
    <xf numFmtId="0" fontId="157" fillId="0" borderId="0" xfId="0" applyFont="1" applyBorder="1" applyAlignment="1">
      <alignment horizontal="left" vertical="center" wrapText="1"/>
    </xf>
    <xf numFmtId="0" fontId="157" fillId="0" borderId="9" xfId="0" applyFont="1" applyBorder="1" applyAlignment="1">
      <alignment horizontal="left" vertical="center" wrapText="1"/>
    </xf>
    <xf numFmtId="0" fontId="227" fillId="0" borderId="0" xfId="0" applyFont="1" applyBorder="1" applyAlignment="1">
      <alignment vertical="center"/>
    </xf>
    <xf numFmtId="0" fontId="183" fillId="0" borderId="0" xfId="0" applyFont="1" applyBorder="1" applyAlignment="1">
      <alignment vertical="center"/>
    </xf>
    <xf numFmtId="0" fontId="125" fillId="0" borderId="6" xfId="13" applyFont="1" applyBorder="1" applyAlignment="1" applyProtection="1">
      <alignment horizontal="center" vertical="center"/>
    </xf>
    <xf numFmtId="0" fontId="64" fillId="0" borderId="11" xfId="0" applyFont="1" applyFill="1" applyBorder="1" applyAlignment="1">
      <alignment horizontal="center" vertical="center"/>
    </xf>
    <xf numFmtId="0" fontId="105" fillId="0" borderId="25" xfId="0" applyFont="1" applyBorder="1" applyAlignment="1">
      <alignment vertical="center"/>
    </xf>
    <xf numFmtId="0" fontId="50" fillId="0" borderId="26" xfId="0" applyFont="1" applyBorder="1" applyAlignment="1">
      <alignment horizontal="right" vertical="center"/>
    </xf>
    <xf numFmtId="0" fontId="50" fillId="0" borderId="24" xfId="0" applyFont="1" applyBorder="1" applyAlignment="1">
      <alignment horizontal="right" vertical="center"/>
    </xf>
    <xf numFmtId="0" fontId="228" fillId="4" borderId="49" xfId="0" applyFont="1" applyFill="1" applyBorder="1" applyAlignment="1">
      <alignment vertical="center"/>
    </xf>
    <xf numFmtId="0" fontId="165" fillId="0" borderId="0" xfId="0" applyFont="1" applyFill="1" applyBorder="1" applyAlignment="1">
      <alignment vertical="center"/>
    </xf>
    <xf numFmtId="0" fontId="223" fillId="0" borderId="0" xfId="0" applyFont="1" applyBorder="1" applyAlignment="1">
      <alignment vertical="center"/>
    </xf>
    <xf numFmtId="0" fontId="58" fillId="0" borderId="24" xfId="0" applyFont="1" applyFill="1" applyBorder="1" applyAlignment="1">
      <alignment horizontal="right" vertical="center"/>
    </xf>
    <xf numFmtId="0" fontId="229" fillId="0" borderId="0" xfId="0" applyFont="1"/>
    <xf numFmtId="0" fontId="85" fillId="0" borderId="0" xfId="0" applyFont="1" applyAlignment="1">
      <alignment horizontal="right" vertical="top"/>
    </xf>
    <xf numFmtId="0" fontId="105" fillId="0" borderId="0" xfId="0" applyFont="1" applyBorder="1" applyAlignment="1">
      <alignment vertical="center"/>
    </xf>
    <xf numFmtId="0" fontId="50" fillId="0" borderId="11" xfId="0" applyFont="1" applyBorder="1" applyAlignment="1">
      <alignment horizontal="center" vertical="center"/>
    </xf>
    <xf numFmtId="0" fontId="50" fillId="0" borderId="10" xfId="0" applyFont="1" applyBorder="1" applyAlignment="1">
      <alignment horizontal="right" vertical="center"/>
    </xf>
    <xf numFmtId="0" fontId="71" fillId="0" borderId="0" xfId="0" applyFont="1" applyAlignment="1">
      <alignment horizontal="center" vertical="center"/>
    </xf>
    <xf numFmtId="0" fontId="65" fillId="0" borderId="4" xfId="0" applyFont="1" applyFill="1" applyBorder="1" applyAlignment="1">
      <alignment horizontal="center" vertical="center"/>
    </xf>
    <xf numFmtId="0" fontId="63" fillId="0" borderId="0" xfId="0" applyFont="1" applyFill="1" applyBorder="1" applyAlignment="1">
      <alignment horizontal="left" vertical="center"/>
    </xf>
    <xf numFmtId="0" fontId="58" fillId="0" borderId="4" xfId="0" applyFont="1" applyBorder="1" applyAlignment="1">
      <alignment horizontal="right" vertical="center"/>
    </xf>
    <xf numFmtId="0" fontId="58" fillId="0" borderId="4" xfId="0" applyFont="1" applyBorder="1" applyAlignment="1">
      <alignment horizontal="center" vertical="center"/>
    </xf>
    <xf numFmtId="0" fontId="128" fillId="0" borderId="0" xfId="0" applyFont="1" applyFill="1" applyBorder="1" applyAlignment="1">
      <alignment vertical="top"/>
    </xf>
    <xf numFmtId="0" fontId="128" fillId="0" borderId="0" xfId="0" applyFont="1" applyFill="1" applyBorder="1" applyAlignment="1">
      <alignment horizontal="right" vertical="center"/>
    </xf>
    <xf numFmtId="0" fontId="64" fillId="0" borderId="26" xfId="0" applyFont="1" applyBorder="1" applyAlignment="1">
      <alignment horizontal="center" vertical="center"/>
    </xf>
    <xf numFmtId="0" fontId="159" fillId="0" borderId="6" xfId="0" applyFont="1" applyFill="1" applyBorder="1" applyAlignment="1">
      <alignment vertical="center"/>
    </xf>
    <xf numFmtId="0" fontId="230" fillId="0" borderId="0" xfId="0" applyFont="1" applyAlignment="1">
      <alignment horizontal="left" vertical="center"/>
    </xf>
    <xf numFmtId="0" fontId="231" fillId="0" borderId="0" xfId="0" applyFont="1" applyAlignment="1">
      <alignment horizontal="left" vertical="center"/>
    </xf>
    <xf numFmtId="0" fontId="87" fillId="0" borderId="4" xfId="0" applyFont="1" applyBorder="1" applyAlignment="1">
      <alignment horizontal="right" vertical="center"/>
    </xf>
    <xf numFmtId="0" fontId="45" fillId="0" borderId="0" xfId="0" applyFont="1" applyBorder="1" applyAlignment="1">
      <alignment vertical="center"/>
    </xf>
    <xf numFmtId="0" fontId="117" fillId="0" borderId="0" xfId="0" applyFont="1" applyBorder="1" applyAlignment="1">
      <alignment vertical="center"/>
    </xf>
    <xf numFmtId="0" fontId="117" fillId="0" borderId="0" xfId="0" applyFont="1" applyAlignment="1">
      <alignment vertical="center"/>
    </xf>
    <xf numFmtId="0" fontId="232" fillId="0" borderId="3" xfId="0" applyFont="1" applyBorder="1" applyAlignment="1">
      <alignment horizontal="center" vertical="center"/>
    </xf>
    <xf numFmtId="0" fontId="87" fillId="0" borderId="4" xfId="0" applyFont="1" applyBorder="1" applyAlignment="1">
      <alignment vertical="center"/>
    </xf>
    <xf numFmtId="0" fontId="2" fillId="0" borderId="0" xfId="0" applyFont="1" applyBorder="1" applyAlignment="1">
      <alignment horizontal="right" vertical="center"/>
    </xf>
    <xf numFmtId="0" fontId="231" fillId="0" borderId="5" xfId="0" applyFont="1" applyBorder="1" applyAlignment="1">
      <alignment horizontal="center" vertical="center"/>
    </xf>
    <xf numFmtId="44" fontId="231" fillId="0" borderId="0" xfId="22" applyFont="1" applyBorder="1" applyAlignment="1">
      <alignment vertical="center"/>
    </xf>
    <xf numFmtId="0" fontId="45" fillId="0" borderId="6" xfId="0" applyFont="1" applyFill="1" applyBorder="1" applyAlignment="1">
      <alignment vertical="center"/>
    </xf>
    <xf numFmtId="165" fontId="2" fillId="0" borderId="0" xfId="0" applyNumberFormat="1" applyFont="1" applyFill="1" applyBorder="1" applyAlignment="1">
      <alignment horizontal="right" vertical="center"/>
    </xf>
    <xf numFmtId="0" fontId="233" fillId="0" borderId="0" xfId="0" applyFont="1" applyAlignment="1">
      <alignment horizontal="left" vertical="center"/>
    </xf>
    <xf numFmtId="0" fontId="231" fillId="0" borderId="10" xfId="0" applyFont="1" applyBorder="1" applyAlignment="1">
      <alignment horizontal="center" vertical="center"/>
    </xf>
    <xf numFmtId="44" fontId="231" fillId="0" borderId="6" xfId="22" applyFont="1" applyBorder="1" applyAlignment="1">
      <alignment vertical="center"/>
    </xf>
    <xf numFmtId="0" fontId="202" fillId="0" borderId="11" xfId="0" applyFont="1" applyBorder="1" applyAlignment="1">
      <alignment vertical="center"/>
    </xf>
    <xf numFmtId="0" fontId="87" fillId="0" borderId="4" xfId="0" applyFont="1" applyFill="1" applyBorder="1" applyAlignment="1">
      <alignment vertical="center"/>
    </xf>
    <xf numFmtId="0" fontId="231" fillId="0" borderId="0" xfId="0" applyFont="1" applyBorder="1" applyAlignment="1">
      <alignment horizontal="right" vertical="center"/>
    </xf>
    <xf numFmtId="0" fontId="231" fillId="0" borderId="0" xfId="0" applyFont="1" applyBorder="1" applyAlignment="1">
      <alignment vertical="center"/>
    </xf>
    <xf numFmtId="0" fontId="234" fillId="0" borderId="4" xfId="0" applyFont="1" applyBorder="1" applyAlignment="1">
      <alignment vertical="center"/>
    </xf>
    <xf numFmtId="165" fontId="202" fillId="0" borderId="0" xfId="0" applyNumberFormat="1" applyFont="1" applyBorder="1" applyAlignment="1">
      <alignment vertical="center"/>
    </xf>
    <xf numFmtId="165" fontId="202" fillId="0" borderId="0" xfId="0" applyNumberFormat="1" applyFont="1" applyAlignment="1">
      <alignment vertical="center"/>
    </xf>
    <xf numFmtId="0" fontId="231" fillId="0" borderId="0" xfId="0" applyFont="1" applyAlignment="1">
      <alignment vertical="center"/>
    </xf>
    <xf numFmtId="0" fontId="234" fillId="0" borderId="0" xfId="0" applyFont="1" applyAlignment="1">
      <alignment horizontal="right" vertical="center"/>
    </xf>
    <xf numFmtId="0" fontId="234" fillId="0" borderId="0" xfId="0" applyFont="1" applyAlignment="1">
      <alignment vertical="center"/>
    </xf>
    <xf numFmtId="0" fontId="235" fillId="0" borderId="4" xfId="0" applyFont="1" applyBorder="1" applyAlignment="1">
      <alignment vertical="center"/>
    </xf>
    <xf numFmtId="44" fontId="2" fillId="0" borderId="0" xfId="19" applyFont="1" applyBorder="1" applyAlignment="1">
      <alignment vertical="center"/>
    </xf>
    <xf numFmtId="0" fontId="130" fillId="0" borderId="0" xfId="0" applyFont="1" applyBorder="1" applyAlignment="1">
      <alignment horizontal="center" vertical="center"/>
    </xf>
    <xf numFmtId="44" fontId="231" fillId="0" borderId="0" xfId="0" applyNumberFormat="1" applyFont="1" applyBorder="1" applyAlignment="1">
      <alignment vertical="center"/>
    </xf>
    <xf numFmtId="0" fontId="231" fillId="0" borderId="6" xfId="0" applyFont="1" applyBorder="1" applyAlignment="1">
      <alignment horizontal="right" vertical="center"/>
    </xf>
    <xf numFmtId="0" fontId="131" fillId="0" borderId="0" xfId="0" applyFont="1" applyFill="1" applyBorder="1" applyAlignment="1">
      <alignment horizontal="right" vertical="center"/>
    </xf>
    <xf numFmtId="14" fontId="131" fillId="0" borderId="0" xfId="0" applyNumberFormat="1" applyFont="1" applyFill="1" applyBorder="1" applyAlignment="1">
      <alignment horizontal="left" vertical="center"/>
    </xf>
    <xf numFmtId="0" fontId="236" fillId="0" borderId="0" xfId="0" applyFont="1" applyAlignment="1">
      <alignment vertical="center"/>
    </xf>
    <xf numFmtId="168" fontId="131" fillId="0" borderId="0" xfId="3" applyNumberFormat="1" applyFont="1" applyFill="1" applyBorder="1" applyAlignment="1" applyProtection="1">
      <alignment horizontal="left" vertical="center"/>
    </xf>
    <xf numFmtId="0" fontId="87" fillId="0" borderId="0" xfId="0" applyFont="1" applyBorder="1" applyAlignment="1">
      <alignment horizontal="right" vertical="center"/>
    </xf>
    <xf numFmtId="0" fontId="233" fillId="0" borderId="6" xfId="0" applyFont="1" applyBorder="1" applyAlignment="1">
      <alignment horizontal="left" vertical="center"/>
    </xf>
    <xf numFmtId="0" fontId="129" fillId="0" borderId="0" xfId="0" applyFont="1" applyAlignment="1">
      <alignment vertical="center"/>
    </xf>
    <xf numFmtId="0" fontId="129" fillId="0" borderId="0" xfId="0" applyFont="1" applyAlignment="1">
      <alignment horizontal="right" vertical="center"/>
    </xf>
    <xf numFmtId="44" fontId="129" fillId="0" borderId="8" xfId="19" applyFont="1" applyBorder="1" applyAlignment="1">
      <alignment vertical="center"/>
    </xf>
    <xf numFmtId="0" fontId="129" fillId="0" borderId="5" xfId="0" applyFont="1" applyBorder="1" applyAlignment="1">
      <alignment horizontal="right" vertical="center"/>
    </xf>
    <xf numFmtId="44" fontId="129" fillId="0" borderId="9" xfId="19" applyFont="1" applyBorder="1" applyAlignment="1">
      <alignment vertical="center"/>
    </xf>
    <xf numFmtId="0" fontId="129" fillId="0" borderId="10" xfId="0" applyFont="1" applyBorder="1" applyAlignment="1">
      <alignment horizontal="right" vertical="center"/>
    </xf>
    <xf numFmtId="44" fontId="129" fillId="0" borderId="11" xfId="19" applyFont="1" applyBorder="1" applyAlignment="1">
      <alignment vertical="center"/>
    </xf>
    <xf numFmtId="44" fontId="129" fillId="0" borderId="0" xfId="19" applyFont="1" applyAlignment="1">
      <alignment vertical="center"/>
    </xf>
    <xf numFmtId="0" fontId="132" fillId="0" borderId="3" xfId="0" applyFont="1" applyBorder="1" applyAlignment="1">
      <alignment horizontal="right" vertical="center"/>
    </xf>
    <xf numFmtId="0" fontId="132" fillId="0" borderId="5" xfId="0" applyFont="1" applyBorder="1" applyAlignment="1">
      <alignment horizontal="right" vertical="center"/>
    </xf>
    <xf numFmtId="0" fontId="132" fillId="0" borderId="10" xfId="0" applyFont="1" applyBorder="1" applyAlignment="1">
      <alignment horizontal="right" vertical="center"/>
    </xf>
    <xf numFmtId="0" fontId="237" fillId="0" borderId="10" xfId="0" applyFont="1" applyBorder="1" applyAlignment="1">
      <alignment horizontal="right" vertical="center"/>
    </xf>
    <xf numFmtId="44" fontId="238" fillId="0" borderId="11" xfId="19" applyFont="1" applyBorder="1" applyAlignment="1">
      <alignment vertical="center"/>
    </xf>
    <xf numFmtId="0" fontId="238" fillId="0" borderId="0" xfId="0" applyFont="1" applyAlignment="1">
      <alignment vertical="center"/>
    </xf>
    <xf numFmtId="0" fontId="239" fillId="0" borderId="0" xfId="0" applyFont="1" applyAlignment="1">
      <alignment vertical="center"/>
    </xf>
    <xf numFmtId="0" fontId="65" fillId="41" borderId="8" xfId="0" applyFont="1" applyFill="1" applyBorder="1" applyAlignment="1">
      <alignment vertical="center"/>
    </xf>
    <xf numFmtId="0" fontId="65" fillId="41" borderId="11" xfId="0" applyFont="1" applyFill="1" applyBorder="1" applyAlignment="1">
      <alignment vertical="center"/>
    </xf>
    <xf numFmtId="0" fontId="87" fillId="41" borderId="55" xfId="0" applyFont="1" applyFill="1" applyBorder="1" applyAlignment="1">
      <alignment horizontal="center" vertical="center"/>
    </xf>
    <xf numFmtId="0" fontId="87" fillId="41" borderId="54" xfId="0" applyFont="1" applyFill="1" applyBorder="1" applyAlignment="1">
      <alignment horizontal="center" vertical="center"/>
    </xf>
    <xf numFmtId="0" fontId="50" fillId="41" borderId="54" xfId="0" applyFont="1" applyFill="1" applyBorder="1" applyAlignment="1">
      <alignment vertical="center"/>
    </xf>
    <xf numFmtId="0" fontId="66" fillId="41" borderId="54" xfId="0" applyFont="1" applyFill="1" applyBorder="1" applyAlignment="1">
      <alignment vertical="center" wrapText="1"/>
    </xf>
    <xf numFmtId="0" fontId="100" fillId="41" borderId="54" xfId="0" applyFont="1" applyFill="1" applyBorder="1" applyAlignment="1">
      <alignment vertical="center"/>
    </xf>
    <xf numFmtId="0" fontId="58" fillId="41" borderId="19" xfId="0" applyFont="1" applyFill="1" applyBorder="1" applyAlignment="1">
      <alignment vertical="center"/>
    </xf>
    <xf numFmtId="0" fontId="50" fillId="41" borderId="29" xfId="0" applyFont="1" applyFill="1" applyBorder="1" applyAlignment="1">
      <alignment vertical="center"/>
    </xf>
    <xf numFmtId="0" fontId="58" fillId="41" borderId="49" xfId="0" applyFont="1" applyFill="1" applyBorder="1" applyAlignment="1">
      <alignment vertical="center"/>
    </xf>
    <xf numFmtId="0" fontId="240" fillId="13" borderId="8" xfId="0" applyFont="1" applyFill="1" applyBorder="1" applyAlignment="1">
      <alignment horizontal="center" vertical="center"/>
    </xf>
    <xf numFmtId="0" fontId="241" fillId="41" borderId="49" xfId="0" applyFont="1" applyFill="1" applyBorder="1" applyAlignment="1">
      <alignment vertical="center"/>
    </xf>
    <xf numFmtId="44" fontId="132" fillId="0" borderId="0" xfId="19" applyFont="1" applyAlignment="1">
      <alignment vertical="center"/>
    </xf>
    <xf numFmtId="0" fontId="132" fillId="0" borderId="0" xfId="0" applyFont="1" applyAlignment="1">
      <alignment vertical="center"/>
    </xf>
    <xf numFmtId="44" fontId="182" fillId="35" borderId="24" xfId="19" applyFont="1" applyFill="1" applyBorder="1" applyAlignment="1" applyProtection="1">
      <alignment horizontal="right" vertical="center"/>
    </xf>
    <xf numFmtId="44" fontId="182" fillId="35" borderId="25" xfId="19" applyFont="1" applyFill="1" applyBorder="1" applyAlignment="1">
      <alignment vertical="center"/>
    </xf>
    <xf numFmtId="44" fontId="182" fillId="35" borderId="26" xfId="19" applyFont="1" applyFill="1" applyBorder="1" applyAlignment="1">
      <alignment vertical="center"/>
    </xf>
    <xf numFmtId="0" fontId="157" fillId="35" borderId="25" xfId="0" applyFont="1" applyFill="1" applyBorder="1" applyAlignment="1">
      <alignment vertical="center"/>
    </xf>
    <xf numFmtId="0" fontId="157" fillId="35" borderId="26" xfId="0" applyFont="1" applyFill="1" applyBorder="1" applyAlignment="1">
      <alignment vertical="center"/>
    </xf>
    <xf numFmtId="0" fontId="242" fillId="35" borderId="25" xfId="0" applyFont="1" applyFill="1" applyBorder="1" applyAlignment="1">
      <alignment horizontal="right" vertical="center"/>
    </xf>
    <xf numFmtId="0" fontId="188" fillId="0" borderId="0" xfId="0" applyFont="1" applyFill="1" applyBorder="1" applyAlignment="1">
      <alignment horizontal="left" vertical="center" wrapText="1"/>
    </xf>
    <xf numFmtId="0" fontId="160" fillId="0" borderId="5" xfId="0" applyFont="1" applyFill="1" applyBorder="1" applyAlignment="1">
      <alignment horizontal="center" vertical="center"/>
    </xf>
    <xf numFmtId="0" fontId="157" fillId="0" borderId="9" xfId="0" applyFont="1" applyFill="1" applyBorder="1" applyAlignment="1">
      <alignment vertical="center"/>
    </xf>
    <xf numFmtId="0" fontId="160" fillId="35" borderId="24" xfId="0" applyFont="1" applyFill="1" applyBorder="1" applyAlignment="1">
      <alignment horizontal="center" vertical="center"/>
    </xf>
    <xf numFmtId="0" fontId="160" fillId="35" borderId="25" xfId="0" applyFont="1" applyFill="1" applyBorder="1" applyAlignment="1">
      <alignment horizontal="right" vertical="center"/>
    </xf>
    <xf numFmtId="44" fontId="160" fillId="35" borderId="25" xfId="22" applyFont="1" applyFill="1" applyBorder="1" applyAlignment="1">
      <alignment vertical="center"/>
    </xf>
    <xf numFmtId="0" fontId="160" fillId="35" borderId="25"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3" fillId="0" borderId="11" xfId="15" applyFont="1" applyFill="1" applyBorder="1" applyAlignment="1">
      <alignment horizontal="right" vertical="center"/>
    </xf>
    <xf numFmtId="0" fontId="2" fillId="0" borderId="4" xfId="0" applyFont="1" applyFill="1" applyBorder="1" applyAlignment="1">
      <alignment vertical="center"/>
    </xf>
    <xf numFmtId="0" fontId="3" fillId="0" borderId="8" xfId="15" applyFont="1" applyFill="1" applyBorder="1" applyAlignment="1">
      <alignment horizontal="right" vertical="center"/>
    </xf>
    <xf numFmtId="0" fontId="202" fillId="14" borderId="25" xfId="0" applyFont="1" applyFill="1" applyBorder="1" applyAlignment="1">
      <alignment vertical="center"/>
    </xf>
    <xf numFmtId="0" fontId="2" fillId="14" borderId="26" xfId="0" applyFont="1" applyFill="1" applyBorder="1" applyAlignment="1">
      <alignment vertical="center"/>
    </xf>
    <xf numFmtId="49" fontId="2" fillId="0" borderId="4" xfId="0" applyNumberFormat="1" applyFont="1" applyBorder="1" applyAlignment="1">
      <alignment horizontal="left" vertical="center"/>
    </xf>
    <xf numFmtId="0" fontId="2" fillId="0" borderId="4" xfId="0" applyFont="1" applyBorder="1" applyAlignment="1">
      <alignment horizontal="right" vertical="center"/>
    </xf>
    <xf numFmtId="14" fontId="2" fillId="0" borderId="4" xfId="0" applyNumberFormat="1"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9" borderId="6" xfId="0" applyFont="1" applyFill="1" applyBorder="1" applyAlignment="1">
      <alignment vertical="center"/>
    </xf>
    <xf numFmtId="0" fontId="129" fillId="0" borderId="6" xfId="0" applyFont="1" applyBorder="1" applyAlignment="1">
      <alignment vertical="center"/>
    </xf>
    <xf numFmtId="0" fontId="129" fillId="0" borderId="0" xfId="0" applyFont="1" applyAlignment="1">
      <alignment horizontal="left" vertical="center"/>
    </xf>
    <xf numFmtId="165" fontId="87" fillId="0" borderId="0" xfId="0" applyNumberFormat="1" applyFont="1" applyBorder="1" applyAlignment="1">
      <alignment horizontal="left" vertical="center"/>
    </xf>
    <xf numFmtId="0" fontId="108" fillId="9" borderId="0" xfId="0" applyFont="1" applyFill="1" applyBorder="1" applyAlignment="1">
      <alignment horizontal="center" vertical="center"/>
    </xf>
    <xf numFmtId="0" fontId="233" fillId="0" borderId="0" xfId="0" applyFont="1" applyAlignment="1">
      <alignment horizontal="center" vertical="center"/>
    </xf>
    <xf numFmtId="0" fontId="2" fillId="9" borderId="0" xfId="0" applyFont="1" applyFill="1" applyBorder="1" applyAlignment="1">
      <alignment vertical="center"/>
    </xf>
    <xf numFmtId="0" fontId="2" fillId="0" borderId="0" xfId="0" applyFont="1" applyFill="1" applyBorder="1" applyAlignment="1">
      <alignment horizontal="right" vertical="center"/>
    </xf>
    <xf numFmtId="0" fontId="231" fillId="0" borderId="0" xfId="0" applyFont="1" applyFill="1" applyBorder="1" applyAlignment="1">
      <alignment vertical="center"/>
    </xf>
    <xf numFmtId="44" fontId="231" fillId="0" borderId="4" xfId="19" applyFont="1" applyBorder="1" applyAlignment="1">
      <alignment vertical="center"/>
    </xf>
    <xf numFmtId="44" fontId="231" fillId="0" borderId="0" xfId="0" applyNumberFormat="1" applyFont="1" applyAlignment="1">
      <alignment vertical="center"/>
    </xf>
    <xf numFmtId="0" fontId="233" fillId="0" borderId="0" xfId="0" applyFont="1" applyBorder="1" applyAlignment="1">
      <alignment horizontal="left" vertical="center"/>
    </xf>
    <xf numFmtId="44" fontId="2" fillId="0" borderId="6" xfId="19" applyFont="1" applyFill="1" applyBorder="1" applyAlignment="1">
      <alignment vertical="center"/>
    </xf>
    <xf numFmtId="44" fontId="2" fillId="0" borderId="6" xfId="19" applyFont="1" applyBorder="1" applyAlignment="1">
      <alignment vertical="center"/>
    </xf>
    <xf numFmtId="44" fontId="231" fillId="0" borderId="0" xfId="19" applyFont="1" applyAlignment="1">
      <alignment vertical="center"/>
    </xf>
    <xf numFmtId="44" fontId="2" fillId="0" borderId="0" xfId="19" applyFont="1" applyFill="1" applyBorder="1" applyAlignment="1">
      <alignment vertical="center"/>
    </xf>
    <xf numFmtId="44" fontId="2" fillId="0" borderId="0" xfId="19" applyFont="1" applyAlignment="1">
      <alignment vertical="center"/>
    </xf>
    <xf numFmtId="0" fontId="245" fillId="0" borderId="5" xfId="0" applyFont="1" applyFill="1" applyBorder="1" applyAlignment="1">
      <alignment horizontal="right" vertical="center"/>
    </xf>
    <xf numFmtId="0" fontId="246" fillId="0" borderId="4" xfId="0" applyFont="1" applyBorder="1" applyAlignment="1">
      <alignment horizontal="right" vertical="center"/>
    </xf>
    <xf numFmtId="0" fontId="2" fillId="0" borderId="4" xfId="0" applyFont="1" applyBorder="1" applyAlignment="1">
      <alignment horizontal="left" vertical="center"/>
    </xf>
    <xf numFmtId="0" fontId="231" fillId="0" borderId="10" xfId="0" applyFont="1" applyFill="1" applyBorder="1" applyAlignment="1">
      <alignment vertical="center"/>
    </xf>
    <xf numFmtId="0" fontId="87" fillId="0" borderId="6" xfId="0" applyFont="1" applyFill="1" applyBorder="1" applyAlignment="1">
      <alignment horizontal="left" vertical="center"/>
    </xf>
    <xf numFmtId="0" fontId="87" fillId="14" borderId="12" xfId="0" applyFont="1" applyFill="1" applyBorder="1" applyAlignment="1">
      <alignment vertical="center"/>
    </xf>
    <xf numFmtId="0" fontId="246" fillId="0" borderId="0" xfId="0" applyFont="1" applyAlignment="1">
      <alignment horizontal="right" vertical="center"/>
    </xf>
    <xf numFmtId="14" fontId="2" fillId="0" borderId="0" xfId="0" applyNumberFormat="1" applyFont="1" applyFill="1" applyBorder="1" applyAlignment="1">
      <alignment horizontal="left" vertical="center"/>
    </xf>
    <xf numFmtId="0" fontId="87" fillId="14" borderId="1" xfId="0" applyFont="1" applyFill="1" applyBorder="1" applyAlignment="1">
      <alignment vertical="center"/>
    </xf>
    <xf numFmtId="0" fontId="87" fillId="0" borderId="0" xfId="0" applyFont="1" applyFill="1" applyBorder="1" applyAlignment="1">
      <alignment horizontal="right" vertical="center"/>
    </xf>
    <xf numFmtId="0" fontId="130" fillId="0" borderId="0" xfId="0" applyFont="1" applyFill="1" applyBorder="1" applyAlignment="1">
      <alignment horizontal="left" vertical="center"/>
    </xf>
    <xf numFmtId="0" fontId="2" fillId="0" borderId="0" xfId="3" applyFont="1" applyFill="1" applyBorder="1" applyAlignment="1" applyProtection="1">
      <alignment horizontal="left" vertical="center"/>
    </xf>
    <xf numFmtId="0" fontId="87" fillId="14" borderId="10" xfId="0" applyFont="1" applyFill="1" applyBorder="1" applyAlignment="1">
      <alignment vertical="center"/>
    </xf>
    <xf numFmtId="0" fontId="231" fillId="14" borderId="25" xfId="0" applyFont="1" applyFill="1" applyBorder="1" applyAlignment="1">
      <alignment vertical="center"/>
    </xf>
    <xf numFmtId="0" fontId="132" fillId="14" borderId="25" xfId="0" applyFont="1" applyFill="1" applyBorder="1" applyAlignment="1">
      <alignment horizontal="right" vertical="center"/>
    </xf>
    <xf numFmtId="49" fontId="234" fillId="14" borderId="25" xfId="0" applyNumberFormat="1" applyFont="1" applyFill="1" applyBorder="1" applyAlignment="1">
      <alignment horizontal="left" vertical="center"/>
    </xf>
    <xf numFmtId="49" fontId="87" fillId="14" borderId="25" xfId="0" applyNumberFormat="1" applyFont="1" applyFill="1" applyBorder="1" applyAlignment="1">
      <alignment horizontal="left" vertical="center"/>
    </xf>
    <xf numFmtId="0" fontId="87" fillId="0" borderId="3" xfId="0" applyFont="1" applyFill="1" applyBorder="1" applyAlignment="1">
      <alignment vertical="center"/>
    </xf>
    <xf numFmtId="0" fontId="2" fillId="0" borderId="8" xfId="0" applyFont="1" applyBorder="1" applyAlignment="1">
      <alignment vertical="center"/>
    </xf>
    <xf numFmtId="0" fontId="87" fillId="0" borderId="10" xfId="0" applyFont="1" applyFill="1" applyBorder="1" applyAlignment="1">
      <alignment vertical="center"/>
    </xf>
    <xf numFmtId="0" fontId="87" fillId="0" borderId="5" xfId="0" applyFont="1" applyFill="1" applyBorder="1" applyAlignment="1">
      <alignment vertical="center"/>
    </xf>
    <xf numFmtId="0" fontId="124" fillId="0" borderId="6" xfId="0" applyFont="1" applyBorder="1" applyAlignment="1">
      <alignment horizontal="center" vertical="center" wrapText="1"/>
    </xf>
    <xf numFmtId="0" fontId="2" fillId="14" borderId="11" xfId="0" applyFont="1" applyFill="1" applyBorder="1" applyAlignment="1">
      <alignment vertical="center"/>
    </xf>
    <xf numFmtId="0" fontId="87" fillId="0" borderId="12" xfId="0" applyFont="1" applyFill="1" applyBorder="1" applyAlignment="1">
      <alignment horizontal="center" vertical="center"/>
    </xf>
    <xf numFmtId="49" fontId="87" fillId="0" borderId="12" xfId="0" applyNumberFormat="1" applyFont="1" applyBorder="1" applyAlignment="1">
      <alignment horizontal="left" vertical="center"/>
    </xf>
    <xf numFmtId="0" fontId="2" fillId="0" borderId="12" xfId="0" applyFont="1" applyFill="1" applyBorder="1" applyAlignment="1">
      <alignment horizontal="center" vertical="center"/>
    </xf>
    <xf numFmtId="0" fontId="87" fillId="0" borderId="8" xfId="0" applyFont="1" applyFill="1" applyBorder="1" applyAlignment="1">
      <alignment horizontal="center" vertical="center"/>
    </xf>
    <xf numFmtId="0" fontId="107" fillId="14" borderId="6" xfId="0" applyFont="1" applyFill="1" applyBorder="1" applyAlignment="1">
      <alignment horizontal="right" vertical="center"/>
    </xf>
    <xf numFmtId="164" fontId="2" fillId="14" borderId="6" xfId="9" applyNumberFormat="1" applyFont="1" applyFill="1" applyBorder="1" applyAlignment="1">
      <alignment vertical="center"/>
    </xf>
    <xf numFmtId="0" fontId="87" fillId="14" borderId="6" xfId="0" applyFont="1" applyFill="1" applyBorder="1" applyAlignment="1">
      <alignment horizontal="right" vertical="center"/>
    </xf>
    <xf numFmtId="14" fontId="2" fillId="14" borderId="6" xfId="0" applyNumberFormat="1" applyFont="1" applyFill="1" applyBorder="1" applyAlignment="1">
      <alignment horizontal="left" vertical="center"/>
    </xf>
    <xf numFmtId="0" fontId="2" fillId="0" borderId="9" xfId="0" applyFont="1" applyBorder="1" applyAlignment="1">
      <alignment vertical="center"/>
    </xf>
    <xf numFmtId="164" fontId="87" fillId="0" borderId="0" xfId="9" applyNumberFormat="1" applyFont="1" applyFill="1" applyBorder="1" applyAlignment="1">
      <alignment horizontal="right" vertical="center"/>
    </xf>
    <xf numFmtId="44" fontId="45" fillId="0" borderId="0" xfId="19" applyFont="1" applyBorder="1" applyAlignment="1">
      <alignment vertical="center"/>
    </xf>
    <xf numFmtId="44" fontId="2" fillId="0" borderId="0" xfId="19" applyFont="1" applyBorder="1" applyAlignment="1">
      <alignment horizontal="left" vertical="center"/>
    </xf>
    <xf numFmtId="44" fontId="2" fillId="0" borderId="0" xfId="19" applyFont="1" applyBorder="1" applyAlignment="1">
      <alignment horizontal="center" vertical="center"/>
    </xf>
    <xf numFmtId="44" fontId="2" fillId="0" borderId="0" xfId="19" applyFont="1" applyBorder="1" applyAlignment="1">
      <alignment horizontal="right" vertical="center"/>
    </xf>
    <xf numFmtId="44" fontId="2" fillId="0" borderId="0" xfId="19" applyFont="1" applyFill="1" applyBorder="1" applyAlignment="1">
      <alignment horizontal="right" vertical="center"/>
    </xf>
    <xf numFmtId="44" fontId="2" fillId="0" borderId="6" xfId="19" applyFont="1" applyFill="1" applyBorder="1" applyAlignment="1">
      <alignment horizontal="right" vertical="center"/>
    </xf>
    <xf numFmtId="44" fontId="2" fillId="0" borderId="0" xfId="19" applyFont="1" applyFill="1" applyBorder="1" applyAlignment="1">
      <alignment horizontal="left" vertical="center"/>
    </xf>
    <xf numFmtId="44" fontId="2" fillId="0" borderId="0" xfId="19" applyFont="1" applyFill="1" applyBorder="1" applyAlignment="1">
      <alignment horizontal="center" vertical="center"/>
    </xf>
    <xf numFmtId="44" fontId="247" fillId="0" borderId="0" xfId="19" applyFont="1" applyFill="1" applyBorder="1" applyAlignment="1" applyProtection="1">
      <alignment horizontal="center" vertical="center"/>
    </xf>
    <xf numFmtId="44" fontId="2" fillId="0" borderId="0" xfId="19" applyFont="1" applyFill="1" applyBorder="1" applyAlignment="1" applyProtection="1">
      <alignment horizontal="center" vertical="center"/>
    </xf>
    <xf numFmtId="44" fontId="130" fillId="0" borderId="0" xfId="19" applyFont="1" applyFill="1" applyBorder="1" applyAlignment="1">
      <alignment horizontal="right" vertical="center"/>
    </xf>
    <xf numFmtId="44" fontId="130" fillId="0" borderId="0" xfId="19" applyFont="1" applyFill="1" applyBorder="1" applyAlignment="1">
      <alignment horizontal="left" vertical="center"/>
    </xf>
    <xf numFmtId="44" fontId="248" fillId="0" borderId="0" xfId="19" applyFont="1" applyBorder="1" applyAlignment="1">
      <alignment horizontal="center" vertical="center"/>
    </xf>
    <xf numFmtId="44" fontId="202" fillId="0" borderId="0" xfId="0" applyNumberFormat="1" applyFont="1" applyAlignment="1">
      <alignment vertical="center"/>
    </xf>
    <xf numFmtId="44" fontId="45" fillId="0" borderId="6" xfId="0" applyNumberFormat="1" applyFont="1" applyFill="1" applyBorder="1" applyAlignment="1">
      <alignment vertical="center"/>
    </xf>
    <xf numFmtId="0" fontId="202" fillId="14" borderId="24" xfId="0" applyFont="1" applyFill="1" applyBorder="1" applyAlignment="1">
      <alignment vertical="center"/>
    </xf>
    <xf numFmtId="0" fontId="203" fillId="14" borderId="25" xfId="0" applyFont="1" applyFill="1" applyBorder="1" applyAlignment="1">
      <alignment horizontal="right" vertical="center"/>
    </xf>
    <xf numFmtId="44" fontId="203" fillId="14" borderId="25" xfId="0" applyNumberFormat="1" applyFont="1" applyFill="1" applyBorder="1" applyAlignment="1">
      <alignment vertical="center"/>
    </xf>
    <xf numFmtId="0" fontId="202" fillId="14" borderId="26" xfId="0" applyFont="1" applyFill="1" applyBorder="1" applyAlignment="1">
      <alignment vertical="center"/>
    </xf>
    <xf numFmtId="0" fontId="232" fillId="17" borderId="3" xfId="0" applyFont="1" applyFill="1" applyBorder="1" applyAlignment="1">
      <alignment horizontal="center" vertical="center"/>
    </xf>
    <xf numFmtId="0" fontId="234" fillId="17" borderId="4" xfId="0" applyFont="1" applyFill="1" applyBorder="1" applyAlignment="1">
      <alignment vertical="center"/>
    </xf>
    <xf numFmtId="0" fontId="202" fillId="17" borderId="4" xfId="0" applyFont="1" applyFill="1" applyBorder="1" applyAlignment="1">
      <alignment vertical="center"/>
    </xf>
    <xf numFmtId="0" fontId="202" fillId="17" borderId="8" xfId="0" applyFont="1" applyFill="1" applyBorder="1" applyAlignment="1">
      <alignment vertical="center"/>
    </xf>
    <xf numFmtId="0" fontId="231" fillId="17" borderId="5" xfId="0" applyFont="1" applyFill="1" applyBorder="1" applyAlignment="1">
      <alignment horizontal="center" vertical="center"/>
    </xf>
    <xf numFmtId="0" fontId="231" fillId="17" borderId="0" xfId="0" applyFont="1" applyFill="1" applyBorder="1" applyAlignment="1">
      <alignment horizontal="right" vertical="center"/>
    </xf>
    <xf numFmtId="44" fontId="231" fillId="17" borderId="15" xfId="22" applyFont="1" applyFill="1" applyBorder="1" applyAlignment="1">
      <alignment vertical="center"/>
    </xf>
    <xf numFmtId="44" fontId="206" fillId="17" borderId="0" xfId="0" applyNumberFormat="1" applyFont="1" applyFill="1" applyBorder="1" applyAlignment="1">
      <alignment vertical="center"/>
    </xf>
    <xf numFmtId="0" fontId="202" fillId="17" borderId="0" xfId="0" applyFont="1" applyFill="1" applyBorder="1" applyAlignment="1">
      <alignment vertical="center"/>
    </xf>
    <xf numFmtId="0" fontId="202" fillId="17" borderId="9" xfId="0" applyFont="1" applyFill="1" applyBorder="1" applyAlignment="1">
      <alignment vertical="center"/>
    </xf>
    <xf numFmtId="44" fontId="231" fillId="17" borderId="15" xfId="0" applyNumberFormat="1" applyFont="1" applyFill="1" applyBorder="1" applyAlignment="1">
      <alignment horizontal="left" vertical="center"/>
    </xf>
    <xf numFmtId="0" fontId="202" fillId="17" borderId="0" xfId="0" applyFont="1" applyFill="1" applyAlignment="1">
      <alignment vertical="center"/>
    </xf>
    <xf numFmtId="0" fontId="231" fillId="17" borderId="0" xfId="0" applyFont="1" applyFill="1" applyBorder="1" applyAlignment="1">
      <alignment vertical="center"/>
    </xf>
    <xf numFmtId="44" fontId="231" fillId="17" borderId="0" xfId="22" applyFont="1" applyFill="1" applyBorder="1" applyAlignment="1">
      <alignment vertical="center"/>
    </xf>
    <xf numFmtId="0" fontId="231" fillId="17" borderId="10" xfId="0" applyFont="1" applyFill="1" applyBorder="1" applyAlignment="1">
      <alignment horizontal="center" vertical="center"/>
    </xf>
    <xf numFmtId="0" fontId="231" fillId="17" borderId="6" xfId="0" applyFont="1" applyFill="1" applyBorder="1" applyAlignment="1">
      <alignment vertical="center"/>
    </xf>
    <xf numFmtId="0" fontId="202" fillId="17" borderId="6" xfId="0" applyFont="1" applyFill="1" applyBorder="1" applyAlignment="1">
      <alignment vertical="center"/>
    </xf>
    <xf numFmtId="44" fontId="231" fillId="17" borderId="6" xfId="22" applyFont="1" applyFill="1" applyBorder="1" applyAlignment="1">
      <alignment vertical="center"/>
    </xf>
    <xf numFmtId="0" fontId="202" fillId="17" borderId="11" xfId="0" applyFont="1" applyFill="1" applyBorder="1" applyAlignment="1">
      <alignment vertical="center"/>
    </xf>
    <xf numFmtId="0" fontId="231" fillId="0" borderId="24" xfId="0" applyFont="1" applyBorder="1" applyAlignment="1">
      <alignment vertical="center"/>
    </xf>
    <xf numFmtId="0" fontId="231" fillId="0" borderId="25" xfId="0" applyFont="1" applyBorder="1" applyAlignment="1">
      <alignment vertical="center"/>
    </xf>
    <xf numFmtId="0" fontId="87" fillId="0" borderId="5" xfId="0" applyFont="1" applyFill="1" applyBorder="1" applyAlignment="1">
      <alignment horizontal="center" vertical="center"/>
    </xf>
    <xf numFmtId="0" fontId="87" fillId="14" borderId="24" xfId="0" applyFont="1" applyFill="1" applyBorder="1" applyAlignment="1">
      <alignment horizontal="right" vertical="center"/>
    </xf>
    <xf numFmtId="15" fontId="87" fillId="14" borderId="25" xfId="0" applyNumberFormat="1" applyFont="1" applyFill="1" applyBorder="1" applyAlignment="1">
      <alignment horizontal="center" vertical="center" wrapText="1"/>
    </xf>
    <xf numFmtId="0" fontId="231" fillId="14" borderId="26" xfId="0" applyFont="1" applyFill="1" applyBorder="1" applyAlignment="1">
      <alignment vertical="center"/>
    </xf>
    <xf numFmtId="0" fontId="231" fillId="0" borderId="0" xfId="0" applyFont="1" applyAlignment="1">
      <alignment horizontal="right" vertical="center"/>
    </xf>
    <xf numFmtId="0" fontId="207" fillId="0" borderId="52" xfId="0" applyFont="1" applyBorder="1" applyAlignment="1">
      <alignment horizontal="center" vertical="center"/>
    </xf>
    <xf numFmtId="0" fontId="202" fillId="0" borderId="52" xfId="0" applyFont="1" applyBorder="1" applyAlignment="1">
      <alignment horizontal="center" vertical="center"/>
    </xf>
    <xf numFmtId="0" fontId="108" fillId="14" borderId="24" xfId="0" applyFont="1" applyFill="1" applyBorder="1" applyAlignment="1">
      <alignment vertical="center"/>
    </xf>
    <xf numFmtId="0" fontId="111" fillId="14" borderId="25" xfId="0" applyFont="1" applyFill="1" applyBorder="1" applyAlignment="1">
      <alignment horizontal="right" vertical="center"/>
    </xf>
    <xf numFmtId="49" fontId="210" fillId="14" borderId="25" xfId="0" applyNumberFormat="1" applyFont="1" applyFill="1" applyBorder="1" applyAlignment="1">
      <alignment horizontal="left" vertical="center"/>
    </xf>
    <xf numFmtId="0" fontId="202" fillId="14" borderId="25" xfId="0" applyFont="1" applyFill="1" applyBorder="1" applyAlignment="1">
      <alignment horizontal="left" vertical="center"/>
    </xf>
    <xf numFmtId="0" fontId="109" fillId="14" borderId="25" xfId="0" applyFont="1" applyFill="1" applyBorder="1" applyAlignment="1">
      <alignment horizontal="right" vertical="center"/>
    </xf>
    <xf numFmtId="44" fontId="2" fillId="0" borderId="12" xfId="19" applyFont="1" applyBorder="1" applyAlignment="1">
      <alignment vertical="center"/>
    </xf>
    <xf numFmtId="44" fontId="2" fillId="0" borderId="1" xfId="19" applyFont="1" applyBorder="1" applyAlignment="1">
      <alignment vertical="center"/>
    </xf>
    <xf numFmtId="44" fontId="2" fillId="0" borderId="1" xfId="19" applyFont="1" applyFill="1" applyBorder="1" applyAlignment="1">
      <alignment vertical="center"/>
    </xf>
    <xf numFmtId="44" fontId="2" fillId="0" borderId="1" xfId="19" applyFont="1" applyBorder="1" applyAlignment="1">
      <alignment horizontal="right" vertical="center"/>
    </xf>
    <xf numFmtId="44" fontId="231" fillId="0" borderId="1" xfId="19" applyFont="1" applyBorder="1" applyAlignment="1">
      <alignment vertical="center"/>
    </xf>
    <xf numFmtId="44" fontId="231" fillId="0" borderId="3" xfId="19" applyFont="1" applyBorder="1" applyAlignment="1">
      <alignment vertical="center"/>
    </xf>
    <xf numFmtId="44" fontId="231" fillId="0" borderId="8" xfId="19" applyFont="1" applyBorder="1" applyAlignment="1">
      <alignment vertical="center"/>
    </xf>
    <xf numFmtId="165" fontId="2" fillId="0" borderId="5" xfId="0" applyNumberFormat="1" applyFont="1" applyFill="1" applyBorder="1" applyAlignment="1">
      <alignment horizontal="right" vertical="center"/>
    </xf>
    <xf numFmtId="44" fontId="202" fillId="0" borderId="6" xfId="0" applyNumberFormat="1" applyFont="1" applyBorder="1" applyAlignment="1">
      <alignment vertical="center"/>
    </xf>
    <xf numFmtId="0" fontId="9" fillId="0" borderId="4" xfId="2" applyFont="1" applyBorder="1" applyAlignment="1">
      <alignment horizontal="left" vertical="center" wrapText="1"/>
    </xf>
    <xf numFmtId="44" fontId="13" fillId="0" borderId="27" xfId="19" applyFont="1" applyBorder="1" applyAlignment="1">
      <alignment vertical="center"/>
    </xf>
    <xf numFmtId="44" fontId="13" fillId="0" borderId="15" xfId="19" applyFont="1" applyBorder="1" applyAlignment="1">
      <alignment vertical="center"/>
    </xf>
    <xf numFmtId="0" fontId="10" fillId="0" borderId="0" xfId="0" applyFont="1" applyBorder="1" applyAlignment="1" applyProtection="1">
      <alignment horizontal="left" vertical="center" wrapText="1"/>
    </xf>
    <xf numFmtId="0" fontId="10" fillId="0" borderId="24"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9" fillId="0" borderId="0" xfId="2" applyFont="1" applyBorder="1" applyAlignment="1">
      <alignment horizontal="left" vertical="center" wrapText="1"/>
    </xf>
    <xf numFmtId="0" fontId="12" fillId="0" borderId="0" xfId="0" applyFont="1" applyBorder="1" applyAlignment="1">
      <alignment horizontal="left" vertical="center" wrapText="1"/>
    </xf>
    <xf numFmtId="0" fontId="12" fillId="0" borderId="0" xfId="0" applyFont="1" applyFill="1" applyBorder="1" applyAlignment="1" applyProtection="1">
      <alignment horizontal="left" vertical="center" wrapText="1"/>
    </xf>
    <xf numFmtId="43" fontId="12" fillId="0" borderId="0" xfId="17" applyFont="1" applyFill="1" applyBorder="1" applyAlignment="1" applyProtection="1">
      <alignment horizontal="left" vertical="center" wrapText="1"/>
    </xf>
    <xf numFmtId="0" fontId="243" fillId="0" borderId="0" xfId="0" applyFont="1" applyAlignment="1">
      <alignment horizontal="left" vertical="center" wrapText="1"/>
    </xf>
    <xf numFmtId="0" fontId="18" fillId="0" borderId="1" xfId="0" applyFont="1" applyBorder="1" applyAlignment="1">
      <alignment horizontal="center" vertical="center"/>
    </xf>
    <xf numFmtId="0" fontId="18" fillId="0" borderId="27" xfId="0" applyFont="1" applyBorder="1" applyAlignment="1">
      <alignment horizontal="center" vertical="center"/>
    </xf>
    <xf numFmtId="0" fontId="56" fillId="0" borderId="15" xfId="25" applyFont="1" applyBorder="1" applyAlignment="1">
      <alignment horizontal="center" vertical="center" wrapText="1"/>
    </xf>
    <xf numFmtId="14" fontId="50" fillId="0" borderId="27" xfId="25" applyNumberFormat="1" applyFont="1" applyBorder="1" applyAlignment="1">
      <alignment horizontal="center" vertical="center" wrapText="1"/>
    </xf>
    <xf numFmtId="14" fontId="50" fillId="0" borderId="15" xfId="25" applyNumberFormat="1" applyFont="1" applyBorder="1" applyAlignment="1">
      <alignment horizontal="center" vertical="center" wrapText="1"/>
    </xf>
    <xf numFmtId="0" fontId="50" fillId="17" borderId="3" xfId="25" applyFont="1" applyFill="1" applyBorder="1" applyAlignment="1">
      <alignment horizontal="center" vertical="center"/>
    </xf>
    <xf numFmtId="0" fontId="50" fillId="17" borderId="4" xfId="25" applyFont="1" applyFill="1" applyBorder="1" applyAlignment="1">
      <alignment horizontal="center" vertical="center"/>
    </xf>
    <xf numFmtId="0" fontId="50" fillId="0" borderId="4" xfId="25" applyFont="1" applyBorder="1" applyAlignment="1"/>
    <xf numFmtId="0" fontId="50" fillId="0" borderId="8" xfId="25" applyFont="1" applyBorder="1" applyAlignment="1"/>
    <xf numFmtId="0" fontId="56" fillId="17" borderId="5" xfId="25" applyFont="1" applyFill="1" applyBorder="1" applyAlignment="1">
      <alignment horizontal="center" vertical="center" wrapText="1"/>
    </xf>
    <xf numFmtId="0" fontId="56" fillId="17" borderId="0" xfId="25" applyFont="1" applyFill="1" applyBorder="1" applyAlignment="1">
      <alignment horizontal="center" vertical="center" wrapText="1"/>
    </xf>
    <xf numFmtId="0" fontId="50" fillId="0" borderId="0" xfId="25" applyFont="1" applyBorder="1" applyAlignment="1">
      <alignment wrapText="1"/>
    </xf>
    <xf numFmtId="0" fontId="50" fillId="0" borderId="9" xfId="25" applyFont="1" applyBorder="1" applyAlignment="1">
      <alignment wrapText="1"/>
    </xf>
    <xf numFmtId="0" fontId="50" fillId="17" borderId="5" xfId="25" applyFont="1" applyFill="1" applyBorder="1" applyAlignment="1">
      <alignment horizontal="center" vertical="center"/>
    </xf>
    <xf numFmtId="0" fontId="50" fillId="17" borderId="0" xfId="25" applyFont="1" applyFill="1" applyBorder="1" applyAlignment="1">
      <alignment horizontal="center" vertical="center"/>
    </xf>
    <xf numFmtId="0" fontId="50" fillId="0" borderId="0" xfId="25" applyFont="1" applyBorder="1" applyAlignment="1"/>
    <xf numFmtId="0" fontId="50" fillId="0" borderId="9" xfId="25" applyFont="1" applyBorder="1" applyAlignment="1"/>
    <xf numFmtId="0" fontId="50" fillId="17" borderId="10" xfId="25" applyFont="1" applyFill="1" applyBorder="1" applyAlignment="1">
      <alignment horizontal="center" vertical="center"/>
    </xf>
    <xf numFmtId="0" fontId="50" fillId="17" borderId="6" xfId="25" applyFont="1" applyFill="1" applyBorder="1" applyAlignment="1">
      <alignment horizontal="center" vertical="center"/>
    </xf>
    <xf numFmtId="0" fontId="50" fillId="0" borderId="6" xfId="25" applyFont="1" applyBorder="1" applyAlignment="1"/>
    <xf numFmtId="0" fontId="50" fillId="0" borderId="11" xfId="25" applyFont="1" applyBorder="1" applyAlignment="1"/>
    <xf numFmtId="0" fontId="56" fillId="0" borderId="0" xfId="25" applyFont="1" applyAlignment="1">
      <alignment horizontal="center" vertical="center" wrapText="1"/>
    </xf>
    <xf numFmtId="0" fontId="56" fillId="0" borderId="0" xfId="25" applyFont="1" applyAlignment="1">
      <alignment wrapText="1"/>
    </xf>
    <xf numFmtId="0" fontId="50" fillId="0" borderId="0" xfId="25" applyFont="1" applyAlignment="1"/>
    <xf numFmtId="0" fontId="50" fillId="0" borderId="24" xfId="25" applyFont="1" applyBorder="1" applyAlignment="1" applyProtection="1">
      <alignment horizontal="center" vertical="center" wrapText="1"/>
      <protection locked="0"/>
    </xf>
    <xf numFmtId="0" fontId="50" fillId="0" borderId="25" xfId="25" applyFont="1" applyBorder="1" applyAlignment="1">
      <alignment horizontal="center" vertical="center" wrapText="1"/>
    </xf>
    <xf numFmtId="0" fontId="50" fillId="0" borderId="26" xfId="25" applyFont="1" applyBorder="1" applyAlignment="1">
      <alignment horizontal="center" vertical="center" wrapText="1"/>
    </xf>
    <xf numFmtId="0" fontId="56" fillId="17" borderId="24" xfId="25" applyFont="1" applyFill="1" applyBorder="1" applyAlignment="1" applyProtection="1">
      <alignment horizontal="center" vertical="center"/>
      <protection locked="0"/>
    </xf>
    <xf numFmtId="0" fontId="56" fillId="17" borderId="25" xfId="25" applyFont="1" applyFill="1" applyBorder="1" applyAlignment="1" applyProtection="1">
      <alignment horizontal="center" vertical="center"/>
      <protection locked="0"/>
    </xf>
    <xf numFmtId="0" fontId="56" fillId="17" borderId="26" xfId="25" applyFont="1" applyFill="1" applyBorder="1" applyAlignment="1" applyProtection="1">
      <alignment horizontal="center" vertical="center"/>
      <protection locked="0"/>
    </xf>
    <xf numFmtId="0" fontId="56" fillId="0" borderId="3" xfId="25" applyFont="1" applyFill="1" applyBorder="1" applyAlignment="1">
      <alignment horizontal="center" vertical="center" wrapText="1"/>
    </xf>
    <xf numFmtId="0" fontId="56" fillId="0" borderId="4" xfId="25" applyFont="1" applyFill="1" applyBorder="1" applyAlignment="1">
      <alignment horizontal="center" vertical="center" wrapText="1"/>
    </xf>
    <xf numFmtId="0" fontId="56" fillId="18" borderId="24" xfId="1" applyFont="1" applyFill="1" applyBorder="1" applyAlignment="1">
      <alignment horizontal="left" vertical="center" wrapText="1"/>
    </xf>
    <xf numFmtId="0" fontId="50" fillId="18" borderId="25" xfId="25" applyFont="1" applyFill="1" applyBorder="1" applyAlignment="1">
      <alignment horizontal="left" vertical="center" wrapText="1"/>
    </xf>
    <xf numFmtId="0" fontId="50" fillId="18" borderId="26" xfId="25" applyFont="1" applyFill="1" applyBorder="1" applyAlignment="1">
      <alignment horizontal="left" vertical="center" wrapText="1"/>
    </xf>
    <xf numFmtId="0" fontId="56" fillId="17" borderId="3" xfId="25" applyFont="1" applyFill="1" applyBorder="1" applyAlignment="1">
      <alignment horizontal="center" vertical="center" wrapText="1"/>
    </xf>
    <xf numFmtId="0" fontId="56" fillId="17" borderId="4" xfId="25" applyFont="1" applyFill="1" applyBorder="1" applyAlignment="1">
      <alignment wrapText="1"/>
    </xf>
    <xf numFmtId="0" fontId="56" fillId="17" borderId="5" xfId="25" applyFont="1" applyFill="1" applyBorder="1" applyAlignment="1">
      <alignment wrapText="1"/>
    </xf>
    <xf numFmtId="0" fontId="56" fillId="17" borderId="0" xfId="25" applyFont="1" applyFill="1" applyBorder="1" applyAlignment="1">
      <alignment wrapText="1"/>
    </xf>
    <xf numFmtId="0" fontId="56" fillId="0" borderId="24" xfId="25" applyFont="1" applyBorder="1" applyAlignment="1">
      <alignment horizontal="center" vertical="center" wrapText="1"/>
    </xf>
    <xf numFmtId="0" fontId="50" fillId="0" borderId="25" xfId="25" applyFont="1" applyBorder="1" applyAlignment="1">
      <alignment wrapText="1"/>
    </xf>
    <xf numFmtId="0" fontId="50" fillId="0" borderId="25" xfId="25" applyFont="1" applyBorder="1" applyAlignment="1"/>
    <xf numFmtId="0" fontId="50" fillId="0" borderId="26" xfId="25" applyFont="1" applyBorder="1" applyAlignment="1"/>
    <xf numFmtId="0" fontId="56" fillId="0" borderId="3" xfId="25" applyFont="1" applyBorder="1" applyAlignment="1">
      <alignment horizontal="center" vertical="center" wrapText="1"/>
    </xf>
    <xf numFmtId="0" fontId="50" fillId="0" borderId="4" xfId="25" applyFont="1" applyBorder="1" applyAlignment="1">
      <alignment wrapText="1"/>
    </xf>
    <xf numFmtId="0" fontId="50" fillId="0" borderId="5" xfId="25" applyFont="1" applyBorder="1" applyAlignment="1">
      <alignment wrapText="1"/>
    </xf>
    <xf numFmtId="0" fontId="50" fillId="0" borderId="10" xfId="25" applyFont="1" applyBorder="1" applyAlignment="1">
      <alignment wrapText="1"/>
    </xf>
    <xf numFmtId="0" fontId="50" fillId="0" borderId="6" xfId="25" applyFont="1" applyBorder="1" applyAlignment="1">
      <alignment wrapText="1"/>
    </xf>
    <xf numFmtId="0" fontId="50" fillId="0" borderId="5" xfId="25" applyFont="1" applyBorder="1" applyAlignment="1"/>
    <xf numFmtId="0" fontId="50" fillId="0" borderId="10" xfId="25" applyFont="1" applyBorder="1" applyAlignment="1"/>
    <xf numFmtId="0" fontId="66" fillId="0" borderId="5" xfId="25" applyFont="1" applyBorder="1" applyAlignment="1">
      <alignment horizontal="left" vertical="center" wrapText="1"/>
    </xf>
    <xf numFmtId="0" fontId="66" fillId="0" borderId="0" xfId="25" applyFont="1" applyBorder="1" applyAlignment="1">
      <alignment horizontal="left" vertical="center" wrapText="1"/>
    </xf>
    <xf numFmtId="0" fontId="66" fillId="0" borderId="9" xfId="25" applyFont="1" applyBorder="1" applyAlignment="1">
      <alignment horizontal="left" vertical="center" wrapText="1"/>
    </xf>
    <xf numFmtId="0" fontId="50" fillId="0" borderId="0" xfId="25" applyFont="1" applyBorder="1" applyAlignment="1">
      <alignment vertical="center" wrapText="1"/>
    </xf>
    <xf numFmtId="0" fontId="50" fillId="0" borderId="9" xfId="25" applyFont="1" applyBorder="1" applyAlignment="1">
      <alignment vertical="center" wrapText="1"/>
    </xf>
    <xf numFmtId="0" fontId="90" fillId="19" borderId="24" xfId="25" applyFont="1" applyFill="1" applyBorder="1" applyAlignment="1">
      <alignment vertical="center" wrapText="1"/>
    </xf>
    <xf numFmtId="0" fontId="90" fillId="19" borderId="25" xfId="25" applyFont="1" applyFill="1" applyBorder="1" applyAlignment="1">
      <alignment vertical="center" wrapText="1"/>
    </xf>
    <xf numFmtId="0" fontId="90" fillId="19" borderId="26" xfId="25" applyFont="1" applyFill="1" applyBorder="1" applyAlignment="1">
      <alignment vertical="center" wrapText="1"/>
    </xf>
    <xf numFmtId="0" fontId="50" fillId="0" borderId="3" xfId="25" applyFont="1" applyBorder="1" applyAlignment="1">
      <alignment vertical="center" wrapText="1"/>
    </xf>
    <xf numFmtId="0" fontId="50" fillId="0" borderId="4" xfId="25" applyFont="1" applyBorder="1" applyAlignment="1">
      <alignment vertical="center" wrapText="1"/>
    </xf>
    <xf numFmtId="0" fontId="50" fillId="0" borderId="8" xfId="25" applyFont="1" applyBorder="1" applyAlignment="1">
      <alignment vertical="center" wrapText="1"/>
    </xf>
    <xf numFmtId="0" fontId="66" fillId="0" borderId="5" xfId="25" applyFont="1" applyBorder="1" applyAlignment="1">
      <alignment vertical="center" wrapText="1"/>
    </xf>
    <xf numFmtId="0" fontId="66" fillId="0" borderId="0" xfId="25" applyFont="1" applyBorder="1" applyAlignment="1">
      <alignment vertical="center" wrapText="1"/>
    </xf>
    <xf numFmtId="0" fontId="66" fillId="0" borderId="9" xfId="25" applyFont="1" applyBorder="1" applyAlignment="1">
      <alignment vertical="center" wrapText="1"/>
    </xf>
    <xf numFmtId="0" fontId="50" fillId="0" borderId="5" xfId="25" applyFont="1" applyBorder="1" applyAlignment="1">
      <alignment vertical="center" wrapText="1"/>
    </xf>
    <xf numFmtId="177" fontId="56" fillId="21" borderId="24" xfId="25" applyNumberFormat="1" applyFont="1" applyFill="1" applyBorder="1" applyAlignment="1">
      <alignment horizontal="right" vertical="center"/>
    </xf>
    <xf numFmtId="0" fontId="50" fillId="0" borderId="25" xfId="25" applyFont="1" applyBorder="1" applyAlignment="1">
      <alignment vertical="center"/>
    </xf>
    <xf numFmtId="0" fontId="50" fillId="0" borderId="26" xfId="25" applyFont="1" applyBorder="1" applyAlignment="1">
      <alignment vertical="center"/>
    </xf>
    <xf numFmtId="0" fontId="56" fillId="0" borderId="0" xfId="25" applyFont="1" applyBorder="1" applyAlignment="1">
      <alignment horizontal="right" vertical="center" wrapText="1"/>
    </xf>
    <xf numFmtId="0" fontId="50" fillId="0" borderId="5" xfId="25" applyFont="1" applyBorder="1" applyAlignment="1">
      <alignment horizontal="left" vertical="center" wrapText="1"/>
    </xf>
    <xf numFmtId="0" fontId="50" fillId="0" borderId="0" xfId="25" applyFont="1" applyBorder="1" applyAlignment="1">
      <alignment horizontal="left" vertical="center" wrapText="1"/>
    </xf>
    <xf numFmtId="0" fontId="50" fillId="0" borderId="9" xfId="25" applyFont="1" applyBorder="1" applyAlignment="1">
      <alignment horizontal="left" vertical="center" wrapText="1"/>
    </xf>
    <xf numFmtId="0" fontId="50" fillId="0" borderId="10" xfId="25" applyFont="1" applyBorder="1" applyAlignment="1">
      <alignment vertical="center" wrapText="1"/>
    </xf>
    <xf numFmtId="0" fontId="50" fillId="0" borderId="6" xfId="25" applyFont="1" applyBorder="1" applyAlignment="1">
      <alignment vertical="center" wrapText="1"/>
    </xf>
    <xf numFmtId="0" fontId="50" fillId="0" borderId="11" xfId="25" applyFont="1" applyBorder="1" applyAlignment="1">
      <alignment vertical="center" wrapText="1"/>
    </xf>
    <xf numFmtId="0" fontId="50" fillId="0" borderId="24" xfId="25" applyFont="1" applyBorder="1" applyAlignment="1">
      <alignment vertical="center" wrapText="1"/>
    </xf>
    <xf numFmtId="0" fontId="50" fillId="0" borderId="25" xfId="25" applyFont="1" applyBorder="1" applyAlignment="1">
      <alignment vertical="center" wrapText="1"/>
    </xf>
    <xf numFmtId="0" fontId="50" fillId="0" borderId="26" xfId="25" applyFont="1" applyBorder="1" applyAlignment="1">
      <alignment vertical="center" wrapText="1"/>
    </xf>
    <xf numFmtId="0" fontId="50" fillId="0" borderId="5" xfId="25" applyFont="1" applyBorder="1" applyAlignment="1">
      <alignment horizontal="center" vertical="center" wrapText="1"/>
    </xf>
    <xf numFmtId="0" fontId="50" fillId="0" borderId="0" xfId="25" applyFont="1" applyBorder="1" applyAlignment="1">
      <alignment horizontal="center" vertical="center" wrapText="1"/>
    </xf>
    <xf numFmtId="0" fontId="50" fillId="0" borderId="9" xfId="25" applyFont="1" applyBorder="1" applyAlignment="1">
      <alignment horizontal="center" vertical="center" wrapText="1"/>
    </xf>
    <xf numFmtId="177" fontId="56" fillId="17" borderId="24" xfId="25" applyNumberFormat="1" applyFont="1" applyFill="1" applyBorder="1" applyAlignment="1">
      <alignment horizontal="left" vertical="center"/>
    </xf>
    <xf numFmtId="177" fontId="56" fillId="17" borderId="25" xfId="25" applyNumberFormat="1" applyFont="1" applyFill="1" applyBorder="1" applyAlignment="1">
      <alignment horizontal="left" vertical="center"/>
    </xf>
    <xf numFmtId="177" fontId="56" fillId="17" borderId="6" xfId="25" applyNumberFormat="1" applyFont="1" applyFill="1" applyBorder="1" applyAlignment="1">
      <alignment horizontal="left" vertical="center"/>
    </xf>
    <xf numFmtId="177" fontId="56" fillId="17" borderId="11" xfId="25" applyNumberFormat="1" applyFont="1" applyFill="1" applyBorder="1" applyAlignment="1">
      <alignment horizontal="left" vertical="center"/>
    </xf>
    <xf numFmtId="0" fontId="56" fillId="0" borderId="5" xfId="25" applyFont="1" applyBorder="1" applyAlignment="1">
      <alignment horizontal="right" vertical="center" wrapText="1"/>
    </xf>
    <xf numFmtId="0" fontId="56" fillId="0" borderId="9" xfId="25" applyFont="1" applyBorder="1" applyAlignment="1">
      <alignment horizontal="right" vertical="center" wrapText="1"/>
    </xf>
    <xf numFmtId="0" fontId="56" fillId="17" borderId="24" xfId="25" applyFont="1" applyFill="1" applyBorder="1" applyAlignment="1">
      <alignment horizontal="left" vertical="center" wrapText="1"/>
    </xf>
    <xf numFmtId="0" fontId="56" fillId="17" borderId="25" xfId="25" applyFont="1" applyFill="1" applyBorder="1" applyAlignment="1">
      <alignment horizontal="left" vertical="center" wrapText="1"/>
    </xf>
    <xf numFmtId="0" fontId="56" fillId="17" borderId="26" xfId="25" applyFont="1" applyFill="1" applyBorder="1" applyAlignment="1">
      <alignment horizontal="left" vertical="center" wrapText="1"/>
    </xf>
    <xf numFmtId="177" fontId="56" fillId="17" borderId="26" xfId="25" applyNumberFormat="1" applyFont="1" applyFill="1" applyBorder="1" applyAlignment="1">
      <alignment horizontal="left" vertical="center"/>
    </xf>
    <xf numFmtId="0" fontId="66" fillId="0" borderId="5" xfId="25" applyFont="1" applyBorder="1" applyAlignment="1">
      <alignment vertical="top" wrapText="1"/>
    </xf>
    <xf numFmtId="0" fontId="66" fillId="0" borderId="0" xfId="25" applyFont="1" applyBorder="1" applyAlignment="1">
      <alignment vertical="top" wrapText="1"/>
    </xf>
    <xf numFmtId="0" fontId="66" fillId="0" borderId="9" xfId="25" applyFont="1" applyBorder="1" applyAlignment="1">
      <alignment vertical="top" wrapText="1"/>
    </xf>
    <xf numFmtId="0" fontId="66" fillId="0" borderId="3" xfId="25" applyFont="1" applyBorder="1" applyAlignment="1">
      <alignment vertical="center" wrapText="1"/>
    </xf>
    <xf numFmtId="0" fontId="66" fillId="0" borderId="4" xfId="25" applyFont="1" applyBorder="1" applyAlignment="1">
      <alignment vertical="center" wrapText="1"/>
    </xf>
    <xf numFmtId="0" fontId="66" fillId="0" borderId="8" xfId="25" applyFont="1" applyBorder="1" applyAlignment="1">
      <alignment vertical="center" wrapText="1"/>
    </xf>
    <xf numFmtId="0" fontId="50" fillId="0" borderId="5" xfId="25" applyFont="1" applyFill="1" applyBorder="1" applyAlignment="1">
      <alignment vertical="center" wrapText="1"/>
    </xf>
    <xf numFmtId="0" fontId="50" fillId="0" borderId="0" xfId="25" applyFont="1" applyFill="1" applyBorder="1" applyAlignment="1">
      <alignment vertical="center" wrapText="1"/>
    </xf>
    <xf numFmtId="0" fontId="50" fillId="0" borderId="9" xfId="25" applyFont="1" applyFill="1" applyBorder="1" applyAlignment="1">
      <alignment vertical="center" wrapText="1"/>
    </xf>
    <xf numFmtId="0" fontId="50" fillId="0" borderId="10" xfId="25" applyFont="1" applyFill="1" applyBorder="1" applyAlignment="1">
      <alignment vertical="center" wrapText="1"/>
    </xf>
    <xf numFmtId="0" fontId="50" fillId="0" borderId="6" xfId="25" applyFont="1" applyFill="1" applyBorder="1" applyAlignment="1">
      <alignment vertical="center" wrapText="1"/>
    </xf>
    <xf numFmtId="0" fontId="50" fillId="0" borderId="11" xfId="25" applyFont="1" applyFill="1" applyBorder="1" applyAlignment="1">
      <alignment vertical="center" wrapText="1"/>
    </xf>
    <xf numFmtId="0" fontId="56" fillId="17" borderId="29" xfId="25" applyFont="1" applyFill="1" applyBorder="1" applyAlignment="1">
      <alignment horizontal="left" vertical="center" wrapText="1"/>
    </xf>
    <xf numFmtId="0" fontId="56" fillId="17" borderId="49" xfId="25" applyFont="1" applyFill="1" applyBorder="1" applyAlignment="1">
      <alignment horizontal="left" vertical="center" wrapText="1"/>
    </xf>
    <xf numFmtId="0" fontId="56" fillId="17" borderId="30" xfId="25" applyFont="1" applyFill="1" applyBorder="1" applyAlignment="1">
      <alignment horizontal="left" vertical="center" wrapText="1"/>
    </xf>
    <xf numFmtId="0" fontId="56" fillId="0" borderId="5" xfId="25" applyFont="1" applyBorder="1" applyAlignment="1">
      <alignment vertical="center" wrapText="1"/>
    </xf>
    <xf numFmtId="0" fontId="87" fillId="0" borderId="0" xfId="0" applyFont="1" applyBorder="1"/>
    <xf numFmtId="0" fontId="87" fillId="0" borderId="9" xfId="0" applyFont="1" applyBorder="1"/>
    <xf numFmtId="0" fontId="66" fillId="0" borderId="10" xfId="25" applyFont="1" applyBorder="1" applyAlignment="1">
      <alignment vertical="center" wrapText="1"/>
    </xf>
    <xf numFmtId="0" fontId="66" fillId="0" borderId="6" xfId="25" applyFont="1" applyBorder="1" applyAlignment="1">
      <alignment vertical="center" wrapText="1"/>
    </xf>
    <xf numFmtId="0" fontId="66" fillId="0" borderId="11" xfId="25" applyFont="1" applyBorder="1" applyAlignment="1">
      <alignment vertical="center" wrapText="1"/>
    </xf>
    <xf numFmtId="0" fontId="56" fillId="0" borderId="0" xfId="25" applyFont="1" applyBorder="1" applyAlignment="1">
      <alignment vertical="center" wrapText="1"/>
    </xf>
    <xf numFmtId="0" fontId="56" fillId="0" borderId="9" xfId="25" applyFont="1" applyBorder="1" applyAlignment="1">
      <alignment vertical="center" wrapText="1"/>
    </xf>
    <xf numFmtId="0" fontId="50" fillId="0" borderId="4" xfId="25" applyFont="1" applyBorder="1" applyAlignment="1">
      <alignment vertical="center"/>
    </xf>
    <xf numFmtId="0" fontId="50" fillId="0" borderId="8" xfId="25" applyFont="1" applyBorder="1" applyAlignment="1">
      <alignment vertical="center"/>
    </xf>
    <xf numFmtId="0" fontId="56" fillId="17" borderId="24" xfId="0" applyFont="1" applyFill="1" applyBorder="1" applyAlignment="1" applyProtection="1">
      <alignment horizontal="center" vertical="center"/>
      <protection locked="0"/>
    </xf>
    <xf numFmtId="0" fontId="56" fillId="17" borderId="25" xfId="0" applyFont="1" applyFill="1" applyBorder="1" applyAlignment="1" applyProtection="1">
      <alignment horizontal="center" vertical="center"/>
      <protection locked="0"/>
    </xf>
    <xf numFmtId="0" fontId="56" fillId="17" borderId="26" xfId="0" applyFont="1" applyFill="1" applyBorder="1" applyAlignment="1" applyProtection="1">
      <alignment horizontal="center" vertical="center"/>
      <protection locked="0"/>
    </xf>
    <xf numFmtId="0" fontId="56" fillId="0" borderId="3"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0" fillId="18" borderId="25" xfId="0" applyFont="1" applyFill="1" applyBorder="1" applyAlignment="1">
      <alignment horizontal="left" vertical="center" wrapText="1"/>
    </xf>
    <xf numFmtId="0" fontId="50" fillId="18" borderId="26" xfId="0" applyFont="1" applyFill="1" applyBorder="1" applyAlignment="1">
      <alignment horizontal="left" vertical="center" wrapText="1"/>
    </xf>
    <xf numFmtId="0" fontId="50" fillId="0" borderId="0" xfId="0" applyFont="1" applyBorder="1" applyAlignment="1">
      <alignment vertical="center" wrapText="1"/>
    </xf>
    <xf numFmtId="0" fontId="50" fillId="0" borderId="9" xfId="0" applyFont="1" applyBorder="1" applyAlignment="1">
      <alignment vertical="center" wrapText="1"/>
    </xf>
    <xf numFmtId="0" fontId="90" fillId="19" borderId="24" xfId="0" applyFont="1" applyFill="1" applyBorder="1" applyAlignment="1">
      <alignment vertical="center" wrapText="1"/>
    </xf>
    <xf numFmtId="0" fontId="90" fillId="19" borderId="25" xfId="0" applyFont="1" applyFill="1" applyBorder="1" applyAlignment="1">
      <alignment vertical="center" wrapText="1"/>
    </xf>
    <xf numFmtId="0" fontId="90" fillId="19" borderId="26" xfId="0" applyFont="1" applyFill="1" applyBorder="1" applyAlignment="1">
      <alignment vertical="center" wrapText="1"/>
    </xf>
    <xf numFmtId="0" fontId="66" fillId="0" borderId="5" xfId="0" applyFont="1" applyBorder="1" applyAlignment="1">
      <alignment vertical="center" wrapText="1"/>
    </xf>
    <xf numFmtId="0" fontId="66" fillId="0" borderId="0" xfId="0" applyFont="1" applyBorder="1" applyAlignment="1">
      <alignment vertical="center" wrapText="1"/>
    </xf>
    <xf numFmtId="0" fontId="66" fillId="0" borderId="9" xfId="0" applyFont="1" applyBorder="1" applyAlignment="1">
      <alignment vertical="center" wrapText="1"/>
    </xf>
    <xf numFmtId="0" fontId="50" fillId="0" borderId="5" xfId="0" applyFont="1" applyBorder="1" applyAlignment="1">
      <alignment vertical="center" wrapText="1"/>
    </xf>
    <xf numFmtId="177" fontId="56" fillId="21" borderId="24" xfId="0" applyNumberFormat="1" applyFont="1" applyFill="1" applyBorder="1" applyAlignment="1">
      <alignment horizontal="right" vertical="center"/>
    </xf>
    <xf numFmtId="0" fontId="50" fillId="0" borderId="25" xfId="0" applyFont="1" applyBorder="1" applyAlignment="1">
      <alignment vertical="center"/>
    </xf>
    <xf numFmtId="0" fontId="50" fillId="0" borderId="26" xfId="0" applyFont="1" applyBorder="1" applyAlignment="1">
      <alignment vertical="center"/>
    </xf>
    <xf numFmtId="0" fontId="56" fillId="17" borderId="25" xfId="0" applyFont="1" applyFill="1" applyBorder="1" applyAlignment="1">
      <alignment horizontal="left" vertical="center" wrapText="1"/>
    </xf>
    <xf numFmtId="177" fontId="56" fillId="17" borderId="24" xfId="0" applyNumberFormat="1" applyFont="1" applyFill="1" applyBorder="1" applyAlignment="1">
      <alignment horizontal="left" vertical="center"/>
    </xf>
    <xf numFmtId="177" fontId="56" fillId="17" borderId="25" xfId="0" applyNumberFormat="1" applyFont="1" applyFill="1" applyBorder="1" applyAlignment="1">
      <alignment horizontal="left" vertical="center"/>
    </xf>
    <xf numFmtId="177" fontId="56" fillId="17" borderId="26" xfId="0" applyNumberFormat="1" applyFont="1" applyFill="1" applyBorder="1" applyAlignment="1">
      <alignment horizontal="left" vertical="center"/>
    </xf>
    <xf numFmtId="0" fontId="50" fillId="22" borderId="24" xfId="25" applyFont="1" applyFill="1" applyBorder="1" applyAlignment="1">
      <alignment horizontal="left" vertical="center" wrapText="1"/>
    </xf>
    <xf numFmtId="0" fontId="50" fillId="22" borderId="25" xfId="25" applyFont="1" applyFill="1" applyBorder="1" applyAlignment="1">
      <alignment horizontal="left" vertical="center" wrapText="1"/>
    </xf>
    <xf numFmtId="0" fontId="50" fillId="22" borderId="26" xfId="25" applyFont="1" applyFill="1" applyBorder="1" applyAlignment="1">
      <alignment horizontal="left" vertical="center" wrapText="1"/>
    </xf>
    <xf numFmtId="165" fontId="56" fillId="0" borderId="0" xfId="25" applyNumberFormat="1" applyFont="1" applyFill="1" applyBorder="1" applyAlignment="1">
      <alignment horizontal="center" vertical="center"/>
    </xf>
    <xf numFmtId="0" fontId="50" fillId="0" borderId="0" xfId="25" applyFont="1" applyFill="1" applyBorder="1" applyAlignment="1">
      <alignment horizontal="center" vertical="center"/>
    </xf>
    <xf numFmtId="0" fontId="58" fillId="0" borderId="3" xfId="0" applyFont="1" applyFill="1" applyBorder="1" applyAlignment="1">
      <alignment horizontal="center" vertical="center" wrapText="1"/>
    </xf>
    <xf numFmtId="0" fontId="0" fillId="0" borderId="10" xfId="0" applyFill="1" applyBorder="1" applyAlignment="1">
      <alignment horizontal="center"/>
    </xf>
    <xf numFmtId="0" fontId="58" fillId="0" borderId="3" xfId="0" applyFont="1" applyFill="1" applyBorder="1" applyAlignment="1">
      <alignment horizontal="center" vertical="center"/>
    </xf>
    <xf numFmtId="0" fontId="58" fillId="0" borderId="10" xfId="0" applyFont="1" applyFill="1" applyBorder="1" applyAlignment="1">
      <alignment horizontal="center" vertical="center"/>
    </xf>
    <xf numFmtId="0" fontId="58" fillId="0" borderId="12" xfId="2" applyFont="1" applyFill="1" applyBorder="1" applyAlignment="1" applyProtection="1">
      <alignment horizontal="center" vertical="center"/>
    </xf>
    <xf numFmtId="0" fontId="58" fillId="0" borderId="27" xfId="2" applyFont="1" applyFill="1" applyBorder="1" applyAlignment="1" applyProtection="1">
      <alignment horizontal="center" vertical="center"/>
    </xf>
    <xf numFmtId="0" fontId="58" fillId="0" borderId="5" xfId="0" applyFont="1" applyFill="1" applyBorder="1" applyAlignment="1">
      <alignment horizontal="center" vertical="center"/>
    </xf>
    <xf numFmtId="0" fontId="0" fillId="0" borderId="5" xfId="0" applyFill="1" applyBorder="1" applyAlignment="1">
      <alignment horizontal="center"/>
    </xf>
    <xf numFmtId="0" fontId="58" fillId="0" borderId="1" xfId="2" applyFont="1" applyFill="1" applyBorder="1" applyAlignment="1" applyProtection="1">
      <alignment horizontal="center" vertical="center"/>
    </xf>
    <xf numFmtId="0" fontId="58" fillId="0" borderId="12" xfId="0" applyFont="1" applyBorder="1" applyAlignment="1">
      <alignment horizontal="center" vertical="center"/>
    </xf>
    <xf numFmtId="0" fontId="58" fillId="0" borderId="1" xfId="0" applyFont="1" applyBorder="1" applyAlignment="1">
      <alignment horizontal="center" vertical="center"/>
    </xf>
    <xf numFmtId="0" fontId="58" fillId="0" borderId="27" xfId="0" applyFont="1" applyBorder="1" applyAlignment="1">
      <alignment horizontal="center" vertical="center"/>
    </xf>
    <xf numFmtId="0" fontId="58" fillId="0" borderId="1" xfId="2" applyFont="1" applyBorder="1" applyAlignment="1" applyProtection="1">
      <alignment horizontal="center" vertical="center" wrapText="1"/>
    </xf>
    <xf numFmtId="0" fontId="58" fillId="0" borderId="5" xfId="2" applyFont="1" applyBorder="1" applyAlignment="1" applyProtection="1">
      <alignment horizontal="center" vertical="center" wrapText="1"/>
    </xf>
    <xf numFmtId="0" fontId="58" fillId="0" borderId="5" xfId="0" applyFont="1" applyBorder="1" applyAlignment="1">
      <alignment horizontal="center" vertical="center" wrapText="1"/>
    </xf>
    <xf numFmtId="0" fontId="0" fillId="0" borderId="5" xfId="0" applyBorder="1" applyAlignment="1">
      <alignment horizontal="center"/>
    </xf>
    <xf numFmtId="0" fontId="58" fillId="0" borderId="12" xfId="2" applyFont="1" applyFill="1" applyBorder="1" applyAlignment="1" applyProtection="1">
      <alignment horizontal="center" vertical="center" wrapText="1"/>
    </xf>
    <xf numFmtId="0" fontId="58" fillId="0" borderId="27" xfId="2" applyFont="1" applyFill="1" applyBorder="1" applyAlignment="1" applyProtection="1">
      <alignment horizontal="center" vertical="center" wrapText="1"/>
    </xf>
    <xf numFmtId="0" fontId="56" fillId="17" borderId="24" xfId="25" applyFont="1" applyFill="1" applyBorder="1" applyAlignment="1">
      <alignment horizontal="center" vertical="center" wrapText="1"/>
    </xf>
    <xf numFmtId="0" fontId="56" fillId="17" borderId="25" xfId="25" applyFont="1" applyFill="1" applyBorder="1" applyAlignment="1">
      <alignment horizontal="center" vertical="center" wrapText="1"/>
    </xf>
    <xf numFmtId="0" fontId="88" fillId="0" borderId="9" xfId="25" applyFont="1" applyFill="1" applyBorder="1" applyAlignment="1">
      <alignment horizontal="right" vertical="center" textRotation="90"/>
    </xf>
    <xf numFmtId="14" fontId="66" fillId="0" borderId="0" xfId="0" applyNumberFormat="1" applyFont="1" applyAlignment="1">
      <alignment horizontal="left" vertical="center"/>
    </xf>
    <xf numFmtId="14" fontId="89" fillId="0" borderId="15" xfId="25" applyNumberFormat="1" applyFont="1" applyBorder="1" applyAlignment="1">
      <alignment horizontal="center" vertical="center"/>
    </xf>
    <xf numFmtId="14" fontId="244" fillId="0" borderId="15" xfId="25" applyNumberFormat="1" applyFont="1" applyBorder="1" applyAlignment="1">
      <alignment horizontal="center" vertical="center"/>
    </xf>
    <xf numFmtId="0" fontId="59" fillId="0" borderId="3" xfId="25" applyFont="1" applyBorder="1" applyAlignment="1">
      <alignment horizontal="center" vertical="center"/>
    </xf>
    <xf numFmtId="0" fontId="59" fillId="0" borderId="8" xfId="25" applyFont="1" applyBorder="1" applyAlignment="1">
      <alignment horizontal="center" vertical="center"/>
    </xf>
    <xf numFmtId="0" fontId="55" fillId="0" borderId="21" xfId="25" applyFont="1" applyBorder="1" applyAlignment="1">
      <alignment horizontal="center" vertical="center"/>
    </xf>
    <xf numFmtId="0" fontId="55" fillId="0" borderId="18" xfId="25" applyFont="1" applyBorder="1" applyAlignment="1">
      <alignment horizontal="center" vertical="center"/>
    </xf>
    <xf numFmtId="0" fontId="55" fillId="0" borderId="22" xfId="25" applyFont="1" applyBorder="1" applyAlignment="1">
      <alignment horizontal="center" vertical="center"/>
    </xf>
    <xf numFmtId="0" fontId="55" fillId="0" borderId="19" xfId="25" applyFont="1" applyBorder="1" applyAlignment="1">
      <alignment horizontal="center" vertical="center"/>
    </xf>
    <xf numFmtId="14" fontId="59" fillId="0" borderId="5" xfId="25" applyNumberFormat="1" applyFont="1" applyBorder="1" applyAlignment="1">
      <alignment horizontal="center" vertical="top"/>
    </xf>
    <xf numFmtId="14" fontId="59" fillId="0" borderId="9" xfId="25" applyNumberFormat="1" applyFont="1" applyBorder="1" applyAlignment="1">
      <alignment horizontal="center" vertical="top"/>
    </xf>
    <xf numFmtId="14" fontId="59" fillId="0" borderId="59" xfId="25" applyNumberFormat="1" applyFont="1" applyBorder="1" applyAlignment="1">
      <alignment horizontal="center" vertical="top"/>
    </xf>
    <xf numFmtId="14" fontId="59" fillId="0" borderId="35" xfId="25" applyNumberFormat="1" applyFont="1" applyBorder="1" applyAlignment="1">
      <alignment horizontal="center" vertical="top"/>
    </xf>
    <xf numFmtId="0" fontId="157" fillId="0" borderId="3" xfId="0" applyFont="1" applyFill="1" applyBorder="1" applyAlignment="1">
      <alignment horizontal="left" vertical="top" wrapText="1"/>
    </xf>
    <xf numFmtId="0" fontId="157" fillId="0" borderId="8" xfId="0" applyFont="1" applyFill="1" applyBorder="1" applyAlignment="1">
      <alignment horizontal="left" vertical="top" wrapText="1"/>
    </xf>
    <xf numFmtId="0" fontId="157" fillId="0" borderId="5" xfId="0" applyFont="1" applyFill="1" applyBorder="1" applyAlignment="1">
      <alignment horizontal="left" vertical="top" wrapText="1"/>
    </xf>
    <xf numFmtId="0" fontId="157" fillId="0" borderId="9" xfId="0" applyFont="1" applyFill="1" applyBorder="1" applyAlignment="1">
      <alignment horizontal="left" vertical="top" wrapText="1"/>
    </xf>
    <xf numFmtId="0" fontId="157" fillId="0" borderId="10" xfId="0" applyFont="1" applyFill="1" applyBorder="1" applyAlignment="1">
      <alignment horizontal="left" vertical="top" wrapText="1"/>
    </xf>
    <xf numFmtId="0" fontId="157" fillId="0" borderId="11" xfId="0" applyFont="1" applyFill="1" applyBorder="1" applyAlignment="1">
      <alignment horizontal="left" vertical="top" wrapText="1"/>
    </xf>
    <xf numFmtId="0" fontId="66" fillId="0" borderId="0" xfId="0" applyFont="1" applyFill="1" applyBorder="1" applyAlignment="1">
      <alignment horizontal="left" vertical="center" wrapText="1"/>
    </xf>
    <xf numFmtId="0" fontId="100" fillId="0" borderId="23" xfId="0" applyFont="1" applyBorder="1" applyAlignment="1">
      <alignment horizontal="center" vertical="center"/>
    </xf>
    <xf numFmtId="0" fontId="58" fillId="0" borderId="41" xfId="0" applyFont="1" applyBorder="1" applyAlignment="1">
      <alignment horizontal="center" vertical="center"/>
    </xf>
    <xf numFmtId="0" fontId="58" fillId="0" borderId="37" xfId="0" applyFont="1" applyBorder="1" applyAlignment="1">
      <alignment horizontal="center" vertical="center"/>
    </xf>
    <xf numFmtId="0" fontId="58" fillId="0" borderId="38" xfId="0" applyFont="1" applyBorder="1" applyAlignment="1">
      <alignment horizontal="center" vertical="center"/>
    </xf>
    <xf numFmtId="0" fontId="196" fillId="0" borderId="60" xfId="0" applyFont="1" applyFill="1" applyBorder="1" applyAlignment="1">
      <alignment horizontal="center" vertical="center"/>
    </xf>
    <xf numFmtId="0" fontId="196" fillId="0" borderId="51" xfId="0" applyFont="1" applyFill="1" applyBorder="1" applyAlignment="1">
      <alignment horizontal="center" vertical="center"/>
    </xf>
    <xf numFmtId="0" fontId="196" fillId="0" borderId="61" xfId="0" applyFont="1" applyFill="1" applyBorder="1" applyAlignment="1">
      <alignment horizontal="center" vertical="center"/>
    </xf>
    <xf numFmtId="0" fontId="65" fillId="3" borderId="12" xfId="0" applyFont="1" applyFill="1" applyBorder="1" applyAlignment="1">
      <alignment horizontal="center" textRotation="90"/>
    </xf>
    <xf numFmtId="0" fontId="65" fillId="3" borderId="1" xfId="0" applyFont="1" applyFill="1" applyBorder="1" applyAlignment="1">
      <alignment horizontal="center" textRotation="90"/>
    </xf>
    <xf numFmtId="0" fontId="65" fillId="3" borderId="27" xfId="0" applyFont="1" applyFill="1" applyBorder="1" applyAlignment="1">
      <alignment horizontal="center" textRotation="90"/>
    </xf>
    <xf numFmtId="0" fontId="65" fillId="0" borderId="12" xfId="0" applyFont="1" applyBorder="1" applyAlignment="1">
      <alignment horizontal="center" vertical="center" textRotation="90"/>
    </xf>
    <xf numFmtId="0" fontId="65" fillId="0" borderId="27" xfId="0" applyFont="1" applyBorder="1" applyAlignment="1">
      <alignment horizontal="center" vertical="center" textRotation="90"/>
    </xf>
    <xf numFmtId="0" fontId="50" fillId="0" borderId="12" xfId="0" applyFont="1" applyBorder="1" applyAlignment="1">
      <alignment horizontal="center" vertical="center" textRotation="90"/>
    </xf>
    <xf numFmtId="0" fontId="50" fillId="0" borderId="27" xfId="0" applyFont="1" applyBorder="1" applyAlignment="1">
      <alignment horizontal="center" vertical="center" textRotation="90"/>
    </xf>
    <xf numFmtId="0" fontId="157" fillId="0" borderId="0" xfId="0" applyFont="1" applyBorder="1" applyAlignment="1">
      <alignment horizontal="left" vertical="center" wrapText="1"/>
    </xf>
    <xf numFmtId="0" fontId="157" fillId="0" borderId="9" xfId="0" applyFont="1" applyBorder="1" applyAlignment="1">
      <alignment horizontal="left" vertical="center" wrapText="1"/>
    </xf>
    <xf numFmtId="0" fontId="63" fillId="3" borderId="12" xfId="0" applyFont="1" applyFill="1" applyBorder="1" applyAlignment="1">
      <alignment horizontal="center" textRotation="90"/>
    </xf>
    <xf numFmtId="0" fontId="58" fillId="0" borderId="0" xfId="0" applyFont="1" applyFill="1" applyBorder="1" applyAlignment="1">
      <alignment horizontal="left" vertical="center" wrapText="1"/>
    </xf>
    <xf numFmtId="0" fontId="157" fillId="0" borderId="6" xfId="0" applyFont="1" applyBorder="1" applyAlignment="1">
      <alignment horizontal="left" vertical="center" wrapText="1"/>
    </xf>
    <xf numFmtId="0" fontId="157" fillId="0" borderId="11" xfId="0" applyFont="1" applyBorder="1" applyAlignment="1">
      <alignment horizontal="left" vertical="center" wrapText="1"/>
    </xf>
    <xf numFmtId="0" fontId="157" fillId="0" borderId="4" xfId="0" applyFont="1" applyBorder="1" applyAlignment="1">
      <alignment horizontal="left" vertical="center" wrapText="1"/>
    </xf>
    <xf numFmtId="0" fontId="157" fillId="0" borderId="8" xfId="0" applyFont="1" applyBorder="1" applyAlignment="1">
      <alignment horizontal="left" vertical="center" wrapText="1"/>
    </xf>
    <xf numFmtId="0" fontId="168" fillId="0" borderId="0" xfId="0" applyFont="1" applyBorder="1" applyAlignment="1">
      <alignment horizontal="left" vertical="center" wrapText="1"/>
    </xf>
    <xf numFmtId="0" fontId="168" fillId="0" borderId="9" xfId="0" applyFont="1" applyBorder="1" applyAlignment="1">
      <alignment horizontal="left" vertical="center" wrapText="1"/>
    </xf>
    <xf numFmtId="0" fontId="129" fillId="0" borderId="0" xfId="0" applyFont="1" applyAlignment="1">
      <alignment horizontal="left" vertical="top" wrapText="1"/>
    </xf>
    <xf numFmtId="0" fontId="157" fillId="0" borderId="24" xfId="0" applyFont="1" applyBorder="1" applyAlignment="1">
      <alignment horizontal="center" vertical="top"/>
    </xf>
    <xf numFmtId="0" fontId="157" fillId="0" borderId="26" xfId="0" applyFont="1" applyBorder="1" applyAlignment="1">
      <alignment horizontal="center" vertical="top"/>
    </xf>
    <xf numFmtId="0" fontId="181" fillId="0" borderId="24" xfId="0" applyFont="1" applyBorder="1" applyAlignment="1">
      <alignment horizontal="center" vertical="top" wrapText="1"/>
    </xf>
    <xf numFmtId="0" fontId="181" fillId="0" borderId="25" xfId="0" applyFont="1" applyBorder="1" applyAlignment="1">
      <alignment horizontal="center" vertical="top" wrapText="1"/>
    </xf>
    <xf numFmtId="0" fontId="181" fillId="0" borderId="26" xfId="0" applyFont="1" applyBorder="1" applyAlignment="1">
      <alignment horizontal="center" vertical="top" wrapText="1"/>
    </xf>
    <xf numFmtId="0" fontId="157" fillId="0" borderId="0" xfId="0" applyFont="1" applyAlignment="1">
      <alignment horizontal="left" vertical="center" wrapText="1"/>
    </xf>
    <xf numFmtId="0" fontId="188" fillId="0" borderId="0" xfId="0" applyFont="1" applyFill="1" applyBorder="1" applyAlignment="1">
      <alignment horizontal="left" vertical="center" wrapText="1"/>
    </xf>
    <xf numFmtId="0" fontId="58" fillId="0" borderId="0" xfId="0" applyFont="1" applyBorder="1" applyAlignment="1">
      <alignment horizontal="left" vertical="center" wrapText="1"/>
    </xf>
    <xf numFmtId="0" fontId="181" fillId="0" borderId="24" xfId="0" applyFont="1" applyBorder="1" applyAlignment="1">
      <alignment horizontal="left" vertical="top" wrapText="1"/>
    </xf>
    <xf numFmtId="0" fontId="181" fillId="0" borderId="25" xfId="0" applyFont="1" applyBorder="1" applyAlignment="1">
      <alignment horizontal="left" vertical="top" wrapText="1"/>
    </xf>
    <xf numFmtId="0" fontId="181" fillId="0" borderId="26" xfId="0" applyFont="1" applyBorder="1" applyAlignment="1">
      <alignment horizontal="left" vertical="top" wrapText="1"/>
    </xf>
  </cellXfs>
  <cellStyles count="33">
    <cellStyle name="chapitre" xfId="1"/>
    <cellStyle name="Default" xfId="2"/>
    <cellStyle name="Default 2" xfId="3"/>
    <cellStyle name="Euro" xfId="4"/>
    <cellStyle name="Euro 2" xfId="5"/>
    <cellStyle name="Euro 2 2" xfId="6"/>
    <cellStyle name="Euro 3" xfId="7"/>
    <cellStyle name="Euro 3 2" xfId="8"/>
    <cellStyle name="Euro 3 3" xfId="9"/>
    <cellStyle name="Euro 4" xfId="10"/>
    <cellStyle name="Excel_5f_BuiltIn_5f_Comma" xfId="11"/>
    <cellStyle name="Excel_5f_BuiltIn_5f_Hyperlink" xfId="12"/>
    <cellStyle name="Lien hypertexte" xfId="13" builtinId="8"/>
    <cellStyle name="Lien hypertexte 2" xfId="14"/>
    <cellStyle name="Lien hypertexte 2 2" xfId="15"/>
    <cellStyle name="m2b" xfId="16"/>
    <cellStyle name="Milliers" xfId="17" builtinId="3"/>
    <cellStyle name="Milliers 2" xfId="18"/>
    <cellStyle name="Monétaire" xfId="19" builtinId="4"/>
    <cellStyle name="Monétaire 2" xfId="20"/>
    <cellStyle name="Monétaire 3" xfId="21"/>
    <cellStyle name="Monétaire 4" xfId="22"/>
    <cellStyle name="Monétaire 5" xfId="23"/>
    <cellStyle name="Normal" xfId="0" builtinId="0"/>
    <cellStyle name="Normal 2" xfId="24"/>
    <cellStyle name="Normal 2 2" xfId="25"/>
    <cellStyle name="Normal 2 2 2" xfId="26"/>
    <cellStyle name="Normal 3" xfId="27"/>
    <cellStyle name="numerochap" xfId="28"/>
    <cellStyle name="Pourcentage" xfId="29" builtinId="5"/>
    <cellStyle name="Pourcentage 2" xfId="30"/>
    <cellStyle name="Pourcentage 3" xfId="31"/>
    <cellStyle name="Ub" xfId="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CCFF66"/>
      <rgbColor rgb="00EAEAEA"/>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F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png"/><Relationship Id="rId1"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png"/><Relationship Id="rId1"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16.xml.rels><?xml version="1.0" encoding="UTF-8" standalone="yes"?>
<Relationships xmlns="http://schemas.openxmlformats.org/package/2006/relationships"><Relationship Id="rId3" Type="http://schemas.openxmlformats.org/officeDocument/2006/relationships/hyperlink" Target="http://picasa.google.com/support/bin/answer.py?answer=154010&amp;hl=fr" TargetMode="External"/><Relationship Id="rId2" Type="http://schemas.openxmlformats.org/officeDocument/2006/relationships/image" Target="../media/image37.png"/><Relationship Id="rId1" Type="http://schemas.openxmlformats.org/officeDocument/2006/relationships/image" Target="../media/image36.jpeg"/><Relationship Id="rId4" Type="http://schemas.openxmlformats.org/officeDocument/2006/relationships/image" Target="../media/image38.png"/></Relationships>
</file>

<file path=xl/drawings/_rels/drawing17.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51.png"/><Relationship Id="rId18" Type="http://schemas.openxmlformats.org/officeDocument/2006/relationships/image" Target="../media/image56.png"/><Relationship Id="rId3" Type="http://schemas.openxmlformats.org/officeDocument/2006/relationships/image" Target="../media/image41.png"/><Relationship Id="rId21" Type="http://schemas.openxmlformats.org/officeDocument/2006/relationships/image" Target="../media/image59.png"/><Relationship Id="rId7" Type="http://schemas.openxmlformats.org/officeDocument/2006/relationships/image" Target="../media/image45.png"/><Relationship Id="rId12" Type="http://schemas.openxmlformats.org/officeDocument/2006/relationships/image" Target="../media/image50.png"/><Relationship Id="rId17" Type="http://schemas.openxmlformats.org/officeDocument/2006/relationships/image" Target="../media/image55.png"/><Relationship Id="rId2" Type="http://schemas.openxmlformats.org/officeDocument/2006/relationships/image" Target="../media/image40.png"/><Relationship Id="rId16" Type="http://schemas.openxmlformats.org/officeDocument/2006/relationships/image" Target="../media/image54.png"/><Relationship Id="rId20" Type="http://schemas.openxmlformats.org/officeDocument/2006/relationships/image" Target="../media/image58.png"/><Relationship Id="rId1" Type="http://schemas.openxmlformats.org/officeDocument/2006/relationships/image" Target="../media/image39.png"/><Relationship Id="rId6" Type="http://schemas.openxmlformats.org/officeDocument/2006/relationships/image" Target="../media/image44.png"/><Relationship Id="rId11" Type="http://schemas.openxmlformats.org/officeDocument/2006/relationships/image" Target="../media/image49.png"/><Relationship Id="rId5" Type="http://schemas.openxmlformats.org/officeDocument/2006/relationships/image" Target="../media/image43.png"/><Relationship Id="rId15" Type="http://schemas.openxmlformats.org/officeDocument/2006/relationships/image" Target="../media/image53.png"/><Relationship Id="rId23" Type="http://schemas.openxmlformats.org/officeDocument/2006/relationships/image" Target="../media/image61.png"/><Relationship Id="rId10" Type="http://schemas.openxmlformats.org/officeDocument/2006/relationships/image" Target="../media/image48.png"/><Relationship Id="rId19" Type="http://schemas.openxmlformats.org/officeDocument/2006/relationships/image" Target="../media/image57.png"/><Relationship Id="rId4" Type="http://schemas.openxmlformats.org/officeDocument/2006/relationships/image" Target="../media/image42.png"/><Relationship Id="rId9" Type="http://schemas.openxmlformats.org/officeDocument/2006/relationships/image" Target="../media/image47.png"/><Relationship Id="rId14" Type="http://schemas.openxmlformats.org/officeDocument/2006/relationships/image" Target="../media/image52.png"/><Relationship Id="rId22" Type="http://schemas.openxmlformats.org/officeDocument/2006/relationships/image" Target="../media/image6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png"/></Relationships>
</file>

<file path=xl/drawings/_rels/drawing20.xml.rels><?xml version="1.0" encoding="UTF-8" standalone="yes"?>
<Relationships xmlns="http://schemas.openxmlformats.org/package/2006/relationships"><Relationship Id="rId3" Type="http://schemas.openxmlformats.org/officeDocument/2006/relationships/image" Target="../media/image67.png"/><Relationship Id="rId2" Type="http://schemas.openxmlformats.org/officeDocument/2006/relationships/image" Target="../media/image22.png"/><Relationship Id="rId1" Type="http://schemas.openxmlformats.org/officeDocument/2006/relationships/image" Target="../media/image66.png"/></Relationships>
</file>

<file path=xl/drawings/_rels/drawing21.xml.rels><?xml version="1.0" encoding="UTF-8" standalone="yes"?>
<Relationships xmlns="http://schemas.openxmlformats.org/package/2006/relationships"><Relationship Id="rId3" Type="http://schemas.openxmlformats.org/officeDocument/2006/relationships/image" Target="../media/image67.png"/><Relationship Id="rId2" Type="http://schemas.openxmlformats.org/officeDocument/2006/relationships/image" Target="../media/image22.png"/><Relationship Id="rId1" Type="http://schemas.openxmlformats.org/officeDocument/2006/relationships/image" Target="../media/image6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6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66.png"/></Relationships>
</file>

<file path=xl/drawings/_rels/drawing24.xml.rels><?xml version="1.0" encoding="UTF-8" standalone="yes"?>
<Relationships xmlns="http://schemas.openxmlformats.org/package/2006/relationships"><Relationship Id="rId3" Type="http://schemas.openxmlformats.org/officeDocument/2006/relationships/image" Target="../media/image71.png"/><Relationship Id="rId2" Type="http://schemas.openxmlformats.org/officeDocument/2006/relationships/image" Target="../media/image70.png"/><Relationship Id="rId1" Type="http://schemas.openxmlformats.org/officeDocument/2006/relationships/image" Target="../media/image6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6.png"/><Relationship Id="rId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6.png"/><Relationship Id="rId4" Type="http://schemas.openxmlformats.org/officeDocument/2006/relationships/image" Target="../media/image20.png"/></Relationships>
</file>

<file path=xl/drawings/_rels/drawing7.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xdr:from>
      <xdr:col>1</xdr:col>
      <xdr:colOff>2028825</xdr:colOff>
      <xdr:row>0</xdr:row>
      <xdr:rowOff>114300</xdr:rowOff>
    </xdr:from>
    <xdr:to>
      <xdr:col>2</xdr:col>
      <xdr:colOff>342900</xdr:colOff>
      <xdr:row>0</xdr:row>
      <xdr:rowOff>752475</xdr:rowOff>
    </xdr:to>
    <xdr:grpSp>
      <xdr:nvGrpSpPr>
        <xdr:cNvPr id="1250466" name="Groupe 13"/>
        <xdr:cNvGrpSpPr>
          <a:grpSpLocks/>
        </xdr:cNvGrpSpPr>
      </xdr:nvGrpSpPr>
      <xdr:grpSpPr bwMode="auto">
        <a:xfrm>
          <a:off x="2479929" y="108966"/>
          <a:ext cx="2186559" cy="609981"/>
          <a:chOff x="8439150" y="2489742"/>
          <a:chExt cx="1552826" cy="643983"/>
        </a:xfrm>
      </xdr:grpSpPr>
      <xdr:sp macro="" textlink="">
        <xdr:nvSpPr>
          <xdr:cNvPr id="4" name="ZoneTexte 3"/>
          <xdr:cNvSpPr txBox="1"/>
        </xdr:nvSpPr>
        <xdr:spPr>
          <a:xfrm>
            <a:off x="8439150" y="2633917"/>
            <a:ext cx="1552826" cy="499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0471" name="Image 12" descr="Ctp_Log.png"/>
          <xdr:cNvPicPr>
            <a:picLocks noChangeAspect="1"/>
          </xdr:cNvPicPr>
        </xdr:nvPicPr>
        <xdr:blipFill>
          <a:blip xmlns:r="http://schemas.openxmlformats.org/officeDocument/2006/relationships" r:embed="rId1" cstate="print"/>
          <a:srcRect/>
          <a:stretch>
            <a:fillRect/>
          </a:stretch>
        </xdr:blipFill>
        <xdr:spPr bwMode="auto">
          <a:xfrm>
            <a:off x="9189952" y="2489742"/>
            <a:ext cx="194461" cy="386994"/>
          </a:xfrm>
          <a:prstGeom prst="rect">
            <a:avLst/>
          </a:prstGeom>
          <a:noFill/>
          <a:ln w="9525">
            <a:noFill/>
            <a:miter lim="800000"/>
            <a:headEnd/>
            <a:tailEnd/>
          </a:ln>
        </xdr:spPr>
      </xdr:pic>
    </xdr:grpSp>
    <xdr:clientData/>
  </xdr:twoCellAnchor>
  <xdr:twoCellAnchor editAs="oneCell">
    <xdr:from>
      <xdr:col>1</xdr:col>
      <xdr:colOff>3152775</xdr:colOff>
      <xdr:row>60</xdr:row>
      <xdr:rowOff>19050</xdr:rowOff>
    </xdr:from>
    <xdr:to>
      <xdr:col>4</xdr:col>
      <xdr:colOff>733425</xdr:colOff>
      <xdr:row>64</xdr:row>
      <xdr:rowOff>28575</xdr:rowOff>
    </xdr:to>
    <xdr:pic>
      <xdr:nvPicPr>
        <xdr:cNvPr id="1250467" name="Image 13" descr="CTP_Signature_100x35.png"/>
        <xdr:cNvPicPr>
          <a:picLocks noChangeAspect="1"/>
        </xdr:cNvPicPr>
      </xdr:nvPicPr>
      <xdr:blipFill>
        <a:blip xmlns:r="http://schemas.openxmlformats.org/officeDocument/2006/relationships" r:embed="rId2" cstate="print"/>
        <a:srcRect/>
        <a:stretch>
          <a:fillRect/>
        </a:stretch>
      </xdr:blipFill>
      <xdr:spPr bwMode="auto">
        <a:xfrm>
          <a:off x="3457575" y="15192375"/>
          <a:ext cx="2781300" cy="771525"/>
        </a:xfrm>
        <a:prstGeom prst="rect">
          <a:avLst/>
        </a:prstGeom>
        <a:noFill/>
        <a:ln w="9525">
          <a:noFill/>
          <a:miter lim="800000"/>
          <a:headEnd/>
          <a:tailEnd/>
        </a:ln>
      </xdr:spPr>
    </xdr:pic>
    <xdr:clientData/>
  </xdr:twoCellAnchor>
  <xdr:twoCellAnchor editAs="oneCell">
    <xdr:from>
      <xdr:col>2</xdr:col>
      <xdr:colOff>66675</xdr:colOff>
      <xdr:row>0</xdr:row>
      <xdr:rowOff>47625</xdr:rowOff>
    </xdr:from>
    <xdr:to>
      <xdr:col>4</xdr:col>
      <xdr:colOff>714375</xdr:colOff>
      <xdr:row>1</xdr:row>
      <xdr:rowOff>200025</xdr:rowOff>
    </xdr:to>
    <xdr:pic>
      <xdr:nvPicPr>
        <xdr:cNvPr id="1250468" name="Image 6"/>
        <xdr:cNvPicPr>
          <a:picLocks noChangeAspect="1"/>
        </xdr:cNvPicPr>
      </xdr:nvPicPr>
      <xdr:blipFill>
        <a:blip xmlns:r="http://schemas.openxmlformats.org/officeDocument/2006/relationships" r:embed="rId3" cstate="print"/>
        <a:srcRect/>
        <a:stretch>
          <a:fillRect/>
        </a:stretch>
      </xdr:blipFill>
      <xdr:spPr bwMode="auto">
        <a:xfrm>
          <a:off x="4114800" y="47625"/>
          <a:ext cx="2105025" cy="1457325"/>
        </a:xfrm>
        <a:prstGeom prst="rect">
          <a:avLst/>
        </a:prstGeom>
        <a:noFill/>
        <a:ln w="9525">
          <a:noFill/>
          <a:miter lim="800000"/>
          <a:headEnd/>
          <a:tailEnd/>
        </a:ln>
      </xdr:spPr>
    </xdr:pic>
    <xdr:clientData/>
  </xdr:twoCellAnchor>
  <xdr:twoCellAnchor editAs="oneCell">
    <xdr:from>
      <xdr:col>1</xdr:col>
      <xdr:colOff>47625</xdr:colOff>
      <xdr:row>71</xdr:row>
      <xdr:rowOff>142875</xdr:rowOff>
    </xdr:from>
    <xdr:to>
      <xdr:col>1</xdr:col>
      <xdr:colOff>1809750</xdr:colOff>
      <xdr:row>80</xdr:row>
      <xdr:rowOff>9525</xdr:rowOff>
    </xdr:to>
    <xdr:pic>
      <xdr:nvPicPr>
        <xdr:cNvPr id="1250469" name="Picture 55"/>
        <xdr:cNvPicPr>
          <a:picLocks noChangeAspect="1" noChangeArrowheads="1"/>
        </xdr:cNvPicPr>
      </xdr:nvPicPr>
      <xdr:blipFill>
        <a:blip xmlns:r="http://schemas.openxmlformats.org/officeDocument/2006/relationships" r:embed="rId4" cstate="print"/>
        <a:srcRect/>
        <a:stretch>
          <a:fillRect/>
        </a:stretch>
      </xdr:blipFill>
      <xdr:spPr bwMode="auto">
        <a:xfrm>
          <a:off x="352425" y="18497550"/>
          <a:ext cx="1762125" cy="13239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161925</xdr:colOff>
      <xdr:row>0</xdr:row>
      <xdr:rowOff>0</xdr:rowOff>
    </xdr:from>
    <xdr:to>
      <xdr:col>1</xdr:col>
      <xdr:colOff>1714500</xdr:colOff>
      <xdr:row>0</xdr:row>
      <xdr:rowOff>695325</xdr:rowOff>
    </xdr:to>
    <xdr:grpSp>
      <xdr:nvGrpSpPr>
        <xdr:cNvPr id="1259655" name="Groupe 13"/>
        <xdr:cNvGrpSpPr>
          <a:grpSpLocks/>
        </xdr:cNvGrpSpPr>
      </xdr:nvGrpSpPr>
      <xdr:grpSpPr bwMode="auto">
        <a:xfrm>
          <a:off x="161925" y="0"/>
          <a:ext cx="1885950" cy="695325"/>
          <a:chOff x="8439150" y="2421441"/>
          <a:chExt cx="1552826" cy="712285"/>
        </a:xfrm>
      </xdr:grpSpPr>
      <xdr:sp macro="" textlink="">
        <xdr:nvSpPr>
          <xdr:cNvPr id="3" name="ZoneTexte 2"/>
          <xdr:cNvSpPr txBox="1"/>
        </xdr:nvSpPr>
        <xdr:spPr>
          <a:xfrm>
            <a:off x="8439150" y="2636102"/>
            <a:ext cx="1552826" cy="49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9659"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3</xdr:col>
      <xdr:colOff>0</xdr:colOff>
      <xdr:row>33</xdr:row>
      <xdr:rowOff>28575</xdr:rowOff>
    </xdr:from>
    <xdr:to>
      <xdr:col>5</xdr:col>
      <xdr:colOff>371475</xdr:colOff>
      <xdr:row>36</xdr:row>
      <xdr:rowOff>533400</xdr:rowOff>
    </xdr:to>
    <xdr:pic>
      <xdr:nvPicPr>
        <xdr:cNvPr id="1259656"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3667125" y="7839075"/>
          <a:ext cx="2181225" cy="1123950"/>
        </a:xfrm>
        <a:prstGeom prst="rect">
          <a:avLst/>
        </a:prstGeom>
        <a:noFill/>
        <a:ln w="9525">
          <a:noFill/>
          <a:miter lim="800000"/>
          <a:headEnd/>
          <a:tailEnd/>
        </a:ln>
      </xdr:spPr>
    </xdr:pic>
    <xdr:clientData/>
  </xdr:twoCellAnchor>
  <xdr:twoCellAnchor editAs="oneCell">
    <xdr:from>
      <xdr:col>3</xdr:col>
      <xdr:colOff>28575</xdr:colOff>
      <xdr:row>0</xdr:row>
      <xdr:rowOff>19050</xdr:rowOff>
    </xdr:from>
    <xdr:to>
      <xdr:col>5</xdr:col>
      <xdr:colOff>752475</xdr:colOff>
      <xdr:row>2</xdr:row>
      <xdr:rowOff>381000</xdr:rowOff>
    </xdr:to>
    <xdr:pic>
      <xdr:nvPicPr>
        <xdr:cNvPr id="1259657" name="Image 6" descr="22F Villeneuve-34070_DP63.jpg"/>
        <xdr:cNvPicPr>
          <a:picLocks noChangeAspect="1"/>
        </xdr:cNvPicPr>
      </xdr:nvPicPr>
      <xdr:blipFill>
        <a:blip xmlns:r="http://schemas.openxmlformats.org/officeDocument/2006/relationships" r:embed="rId3" cstate="print"/>
        <a:srcRect l="2229" t="23338" r="714" b="4083"/>
        <a:stretch>
          <a:fillRect/>
        </a:stretch>
      </xdr:blipFill>
      <xdr:spPr bwMode="auto">
        <a:xfrm>
          <a:off x="3695700" y="19050"/>
          <a:ext cx="2533650" cy="13906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161925</xdr:colOff>
      <xdr:row>0</xdr:row>
      <xdr:rowOff>0</xdr:rowOff>
    </xdr:from>
    <xdr:to>
      <xdr:col>1</xdr:col>
      <xdr:colOff>1714500</xdr:colOff>
      <xdr:row>0</xdr:row>
      <xdr:rowOff>695325</xdr:rowOff>
    </xdr:to>
    <xdr:grpSp>
      <xdr:nvGrpSpPr>
        <xdr:cNvPr id="934304" name="Groupe 13"/>
        <xdr:cNvGrpSpPr>
          <a:grpSpLocks/>
        </xdr:cNvGrpSpPr>
      </xdr:nvGrpSpPr>
      <xdr:grpSpPr bwMode="auto">
        <a:xfrm>
          <a:off x="174117" y="0"/>
          <a:ext cx="2026539" cy="673989"/>
          <a:chOff x="8439150" y="2421441"/>
          <a:chExt cx="1552826" cy="712285"/>
        </a:xfrm>
      </xdr:grpSpPr>
      <xdr:sp macro="" textlink="">
        <xdr:nvSpPr>
          <xdr:cNvPr id="3" name="ZoneTexte 2"/>
          <xdr:cNvSpPr txBox="1"/>
        </xdr:nvSpPr>
        <xdr:spPr>
          <a:xfrm>
            <a:off x="8439150" y="2636102"/>
            <a:ext cx="1552826" cy="49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934308"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3</xdr:col>
      <xdr:colOff>0</xdr:colOff>
      <xdr:row>33</xdr:row>
      <xdr:rowOff>28575</xdr:rowOff>
    </xdr:from>
    <xdr:to>
      <xdr:col>5</xdr:col>
      <xdr:colOff>371475</xdr:colOff>
      <xdr:row>36</xdr:row>
      <xdr:rowOff>533400</xdr:rowOff>
    </xdr:to>
    <xdr:pic>
      <xdr:nvPicPr>
        <xdr:cNvPr id="934305"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3667125" y="7839075"/>
          <a:ext cx="2181225" cy="1123950"/>
        </a:xfrm>
        <a:prstGeom prst="rect">
          <a:avLst/>
        </a:prstGeom>
        <a:noFill/>
        <a:ln w="9525">
          <a:noFill/>
          <a:miter lim="800000"/>
          <a:headEnd/>
          <a:tailEnd/>
        </a:ln>
      </xdr:spPr>
    </xdr:pic>
    <xdr:clientData/>
  </xdr:twoCellAnchor>
  <xdr:twoCellAnchor editAs="oneCell">
    <xdr:from>
      <xdr:col>3</xdr:col>
      <xdr:colOff>28575</xdr:colOff>
      <xdr:row>0</xdr:row>
      <xdr:rowOff>19050</xdr:rowOff>
    </xdr:from>
    <xdr:to>
      <xdr:col>5</xdr:col>
      <xdr:colOff>752475</xdr:colOff>
      <xdr:row>2</xdr:row>
      <xdr:rowOff>381000</xdr:rowOff>
    </xdr:to>
    <xdr:pic>
      <xdr:nvPicPr>
        <xdr:cNvPr id="934306" name="Image 6" descr="22F Villeneuve-34070_DP63.jpg"/>
        <xdr:cNvPicPr>
          <a:picLocks noChangeAspect="1"/>
        </xdr:cNvPicPr>
      </xdr:nvPicPr>
      <xdr:blipFill>
        <a:blip xmlns:r="http://schemas.openxmlformats.org/officeDocument/2006/relationships" r:embed="rId3" cstate="print"/>
        <a:srcRect l="2229" t="23338" r="714" b="4083"/>
        <a:stretch>
          <a:fillRect/>
        </a:stretch>
      </xdr:blipFill>
      <xdr:spPr bwMode="auto">
        <a:xfrm>
          <a:off x="3695700" y="19050"/>
          <a:ext cx="2533650" cy="13906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952500</xdr:colOff>
      <xdr:row>7</xdr:row>
      <xdr:rowOff>66675</xdr:rowOff>
    </xdr:from>
    <xdr:to>
      <xdr:col>8</xdr:col>
      <xdr:colOff>57150</xdr:colOff>
      <xdr:row>8</xdr:row>
      <xdr:rowOff>0</xdr:rowOff>
    </xdr:to>
    <xdr:grpSp>
      <xdr:nvGrpSpPr>
        <xdr:cNvPr id="1260625" name="Groupe 3"/>
        <xdr:cNvGrpSpPr>
          <a:grpSpLocks/>
        </xdr:cNvGrpSpPr>
      </xdr:nvGrpSpPr>
      <xdr:grpSpPr bwMode="auto">
        <a:xfrm>
          <a:off x="1400175" y="1200150"/>
          <a:ext cx="3514725" cy="2333625"/>
          <a:chOff x="466725" y="1085850"/>
          <a:chExt cx="4876800" cy="3524250"/>
        </a:xfrm>
      </xdr:grpSpPr>
      <xdr:pic>
        <xdr:nvPicPr>
          <xdr:cNvPr id="1260626" name="Image 8" descr="FLORAL.JPG"/>
          <xdr:cNvPicPr>
            <a:picLocks noChangeAspect="1"/>
          </xdr:cNvPicPr>
        </xdr:nvPicPr>
        <xdr:blipFill>
          <a:blip xmlns:r="http://schemas.openxmlformats.org/officeDocument/2006/relationships" r:embed="rId1"/>
          <a:srcRect t="13649" b="32591"/>
          <a:stretch>
            <a:fillRect/>
          </a:stretch>
        </xdr:blipFill>
        <xdr:spPr bwMode="auto">
          <a:xfrm>
            <a:off x="476250" y="1085850"/>
            <a:ext cx="4857750" cy="3495675"/>
          </a:xfrm>
          <a:prstGeom prst="rect">
            <a:avLst/>
          </a:prstGeom>
          <a:noFill/>
          <a:ln w="9525">
            <a:noFill/>
            <a:miter lim="800000"/>
            <a:headEnd/>
            <a:tailEnd/>
          </a:ln>
        </xdr:spPr>
      </xdr:pic>
      <xdr:pic>
        <xdr:nvPicPr>
          <xdr:cNvPr id="1260627" name="Image 3" descr="FLORAX.png"/>
          <xdr:cNvPicPr>
            <a:picLocks noChangeAspect="1"/>
          </xdr:cNvPicPr>
        </xdr:nvPicPr>
        <xdr:blipFill>
          <a:blip xmlns:r="http://schemas.openxmlformats.org/officeDocument/2006/relationships" r:embed="rId2"/>
          <a:srcRect/>
          <a:stretch>
            <a:fillRect/>
          </a:stretch>
        </xdr:blipFill>
        <xdr:spPr bwMode="auto">
          <a:xfrm>
            <a:off x="466725" y="1619250"/>
            <a:ext cx="4876800" cy="2990850"/>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666750</xdr:colOff>
      <xdr:row>1</xdr:row>
      <xdr:rowOff>28575</xdr:rowOff>
    </xdr:from>
    <xdr:to>
      <xdr:col>4</xdr:col>
      <xdr:colOff>1190625</xdr:colOff>
      <xdr:row>3</xdr:row>
      <xdr:rowOff>161925</xdr:rowOff>
    </xdr:to>
    <xdr:grpSp>
      <xdr:nvGrpSpPr>
        <xdr:cNvPr id="1261676" name="Groupe 13"/>
        <xdr:cNvGrpSpPr>
          <a:grpSpLocks/>
        </xdr:cNvGrpSpPr>
      </xdr:nvGrpSpPr>
      <xdr:grpSpPr bwMode="auto">
        <a:xfrm>
          <a:off x="3781425" y="419100"/>
          <a:ext cx="1733550" cy="609600"/>
          <a:chOff x="8439149" y="2518577"/>
          <a:chExt cx="1552826" cy="615145"/>
        </a:xfrm>
      </xdr:grpSpPr>
      <xdr:sp macro="" textlink="">
        <xdr:nvSpPr>
          <xdr:cNvPr id="6" name="ZoneTexte 5"/>
          <xdr:cNvSpPr txBox="1"/>
        </xdr:nvSpPr>
        <xdr:spPr>
          <a:xfrm>
            <a:off x="8439149" y="2633917"/>
            <a:ext cx="1552826" cy="499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61679"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66468" y="2518577"/>
            <a:ext cx="194461" cy="386994"/>
          </a:xfrm>
          <a:prstGeom prst="rect">
            <a:avLst/>
          </a:prstGeom>
          <a:noFill/>
          <a:ln w="9525">
            <a:noFill/>
            <a:miter lim="800000"/>
            <a:headEnd/>
            <a:tailEnd/>
          </a:ln>
        </xdr:spPr>
      </xdr:pic>
    </xdr:grpSp>
    <xdr:clientData/>
  </xdr:twoCellAnchor>
  <xdr:twoCellAnchor editAs="oneCell">
    <xdr:from>
      <xdr:col>1</xdr:col>
      <xdr:colOff>2057400</xdr:colOff>
      <xdr:row>94</xdr:row>
      <xdr:rowOff>47625</xdr:rowOff>
    </xdr:from>
    <xdr:to>
      <xdr:col>4</xdr:col>
      <xdr:colOff>114300</xdr:colOff>
      <xdr:row>99</xdr:row>
      <xdr:rowOff>9525</xdr:rowOff>
    </xdr:to>
    <xdr:pic>
      <xdr:nvPicPr>
        <xdr:cNvPr id="1261677" name="Image 13" descr="CTP_Signature_100x35.png"/>
        <xdr:cNvPicPr>
          <a:picLocks noChangeAspect="1"/>
        </xdr:cNvPicPr>
      </xdr:nvPicPr>
      <xdr:blipFill>
        <a:blip xmlns:r="http://schemas.openxmlformats.org/officeDocument/2006/relationships" r:embed="rId2" cstate="print"/>
        <a:srcRect/>
        <a:stretch>
          <a:fillRect/>
        </a:stretch>
      </xdr:blipFill>
      <xdr:spPr bwMode="auto">
        <a:xfrm>
          <a:off x="1676400" y="19307175"/>
          <a:ext cx="2762250" cy="7715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41276</xdr:colOff>
      <xdr:row>1</xdr:row>
      <xdr:rowOff>59135</xdr:rowOff>
    </xdr:from>
    <xdr:to>
      <xdr:col>1</xdr:col>
      <xdr:colOff>2006601</xdr:colOff>
      <xdr:row>1</xdr:row>
      <xdr:rowOff>508000</xdr:rowOff>
    </xdr:to>
    <xdr:sp macro="" textlink="">
      <xdr:nvSpPr>
        <xdr:cNvPr id="3" name="ZoneTexte 2"/>
        <xdr:cNvSpPr txBox="1"/>
      </xdr:nvSpPr>
      <xdr:spPr bwMode="auto">
        <a:xfrm>
          <a:off x="288926" y="182960"/>
          <a:ext cx="1965325" cy="448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endParaRPr lang="fr-FR" sz="1600">
            <a:latin typeface="Arial Narrow" pitchFamily="34" charset="0"/>
          </a:endParaRP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clientData/>
  </xdr:twoCellAnchor>
  <xdr:twoCellAnchor>
    <xdr:from>
      <xdr:col>2</xdr:col>
      <xdr:colOff>123825</xdr:colOff>
      <xdr:row>1</xdr:row>
      <xdr:rowOff>66675</xdr:rowOff>
    </xdr:from>
    <xdr:to>
      <xdr:col>2</xdr:col>
      <xdr:colOff>914400</xdr:colOff>
      <xdr:row>2</xdr:row>
      <xdr:rowOff>114300</xdr:rowOff>
    </xdr:to>
    <xdr:grpSp>
      <xdr:nvGrpSpPr>
        <xdr:cNvPr id="1262701" name="Groupe 6"/>
        <xdr:cNvGrpSpPr>
          <a:grpSpLocks/>
        </xdr:cNvGrpSpPr>
      </xdr:nvGrpSpPr>
      <xdr:grpSpPr bwMode="auto">
        <a:xfrm>
          <a:off x="2533650" y="190500"/>
          <a:ext cx="733425" cy="619125"/>
          <a:chOff x="5438776" y="47625"/>
          <a:chExt cx="790574" cy="733425"/>
        </a:xfrm>
      </xdr:grpSpPr>
      <xdr:pic>
        <xdr:nvPicPr>
          <xdr:cNvPr id="1262702" name="Image 4" descr="Sans titre-1.png"/>
          <xdr:cNvPicPr>
            <a:picLocks noChangeAspect="1"/>
          </xdr:cNvPicPr>
        </xdr:nvPicPr>
        <xdr:blipFill>
          <a:blip xmlns:r="http://schemas.openxmlformats.org/officeDocument/2006/relationships" r:embed="rId1" cstate="print"/>
          <a:srcRect/>
          <a:stretch>
            <a:fillRect/>
          </a:stretch>
        </xdr:blipFill>
        <xdr:spPr bwMode="auto">
          <a:xfrm>
            <a:off x="5438776" y="47625"/>
            <a:ext cx="439082" cy="696006"/>
          </a:xfrm>
          <a:prstGeom prst="rect">
            <a:avLst/>
          </a:prstGeom>
          <a:noFill/>
          <a:ln w="9525">
            <a:noFill/>
            <a:miter lim="800000"/>
            <a:headEnd/>
            <a:tailEnd/>
          </a:ln>
        </xdr:spPr>
      </xdr:pic>
      <xdr:sp macro="" textlink="">
        <xdr:nvSpPr>
          <xdr:cNvPr id="6" name="ZoneTexte 5"/>
          <xdr:cNvSpPr txBox="1"/>
        </xdr:nvSpPr>
        <xdr:spPr bwMode="auto">
          <a:xfrm>
            <a:off x="5726257" y="431263"/>
            <a:ext cx="503093" cy="349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fr-FR" sz="1600">
                <a:latin typeface="Arial Narrow" pitchFamily="34" charset="0"/>
              </a:rPr>
              <a:t>17</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189706</xdr:colOff>
      <xdr:row>22</xdr:row>
      <xdr:rowOff>105569</xdr:rowOff>
    </xdr:from>
    <xdr:to>
      <xdr:col>5</xdr:col>
      <xdr:colOff>191294</xdr:colOff>
      <xdr:row>33</xdr:row>
      <xdr:rowOff>10319</xdr:rowOff>
    </xdr:to>
    <xdr:cxnSp macro="">
      <xdr:nvCxnSpPr>
        <xdr:cNvPr id="3" name="Connecteur droit avec flèche 2"/>
        <xdr:cNvCxnSpPr/>
      </xdr:nvCxnSpPr>
      <xdr:spPr>
        <a:xfrm rot="5400000">
          <a:off x="2609850" y="4962525"/>
          <a:ext cx="1524000"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219075</xdr:colOff>
      <xdr:row>36</xdr:row>
      <xdr:rowOff>76200</xdr:rowOff>
    </xdr:from>
    <xdr:to>
      <xdr:col>5</xdr:col>
      <xdr:colOff>219076</xdr:colOff>
      <xdr:row>40</xdr:row>
      <xdr:rowOff>85726</xdr:rowOff>
    </xdr:to>
    <xdr:cxnSp macro="">
      <xdr:nvCxnSpPr>
        <xdr:cNvPr id="6" name="Connecteur droit avec flèche 5"/>
        <xdr:cNvCxnSpPr/>
      </xdr:nvCxnSpPr>
      <xdr:spPr>
        <a:xfrm rot="5400000">
          <a:off x="3109913" y="6462712"/>
          <a:ext cx="581026" cy="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51</xdr:row>
      <xdr:rowOff>0</xdr:rowOff>
    </xdr:from>
    <xdr:to>
      <xdr:col>26</xdr:col>
      <xdr:colOff>114300</xdr:colOff>
      <xdr:row>51</xdr:row>
      <xdr:rowOff>0</xdr:rowOff>
    </xdr:to>
    <xdr:sp macro="" textlink="">
      <xdr:nvSpPr>
        <xdr:cNvPr id="12" name="Text Box 13"/>
        <xdr:cNvSpPr txBox="1">
          <a:spLocks noChangeArrowheads="1"/>
        </xdr:cNvSpPr>
      </xdr:nvSpPr>
      <xdr:spPr bwMode="auto">
        <a:xfrm>
          <a:off x="419100" y="7686675"/>
          <a:ext cx="55816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editAs="oneCell">
    <xdr:from>
      <xdr:col>22</xdr:col>
      <xdr:colOff>285750</xdr:colOff>
      <xdr:row>51</xdr:row>
      <xdr:rowOff>28575</xdr:rowOff>
    </xdr:from>
    <xdr:to>
      <xdr:col>27</xdr:col>
      <xdr:colOff>333375</xdr:colOff>
      <xdr:row>55</xdr:row>
      <xdr:rowOff>9525</xdr:rowOff>
    </xdr:to>
    <xdr:pic>
      <xdr:nvPicPr>
        <xdr:cNvPr id="1263727" name="Image 13" descr="CTP_Signature_100x35.png"/>
        <xdr:cNvPicPr>
          <a:picLocks noChangeAspect="1"/>
        </xdr:cNvPicPr>
      </xdr:nvPicPr>
      <xdr:blipFill>
        <a:blip xmlns:r="http://schemas.openxmlformats.org/officeDocument/2006/relationships" r:embed="rId1" cstate="print"/>
        <a:srcRect/>
        <a:stretch>
          <a:fillRect/>
        </a:stretch>
      </xdr:blipFill>
      <xdr:spPr bwMode="auto">
        <a:xfrm>
          <a:off x="9944100" y="8305800"/>
          <a:ext cx="1952625" cy="6477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8</xdr:col>
      <xdr:colOff>19050</xdr:colOff>
      <xdr:row>25</xdr:row>
      <xdr:rowOff>3175</xdr:rowOff>
    </xdr:from>
    <xdr:ext cx="177662" cy="402326"/>
    <xdr:sp macro="" textlink="">
      <xdr:nvSpPr>
        <xdr:cNvPr id="2" name="ZoneTexte 1"/>
        <xdr:cNvSpPr txBox="1"/>
      </xdr:nvSpPr>
      <xdr:spPr>
        <a:xfrm>
          <a:off x="6562725" y="5099050"/>
          <a:ext cx="196364"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133350</xdr:colOff>
      <xdr:row>0</xdr:row>
      <xdr:rowOff>161925</xdr:rowOff>
    </xdr:from>
    <xdr:to>
      <xdr:col>1</xdr:col>
      <xdr:colOff>142875</xdr:colOff>
      <xdr:row>0</xdr:row>
      <xdr:rowOff>161925</xdr:rowOff>
    </xdr:to>
    <xdr:pic>
      <xdr:nvPicPr>
        <xdr:cNvPr id="1265127" name="Picture 1" descr="Ctp_LOGO"/>
        <xdr:cNvPicPr preferRelativeResize="0">
          <a:picLocks noChangeArrowheads="1"/>
        </xdr:cNvPicPr>
      </xdr:nvPicPr>
      <xdr:blipFill>
        <a:blip xmlns:r="http://schemas.openxmlformats.org/officeDocument/2006/relationships" r:embed="rId1"/>
        <a:srcRect/>
        <a:stretch>
          <a:fillRect/>
        </a:stretch>
      </xdr:blipFill>
      <xdr:spPr bwMode="auto">
        <a:xfrm>
          <a:off x="133350" y="161925"/>
          <a:ext cx="257175" cy="0"/>
        </a:xfrm>
        <a:prstGeom prst="rect">
          <a:avLst/>
        </a:prstGeom>
        <a:noFill/>
        <a:ln w="9525">
          <a:noFill/>
          <a:miter lim="800000"/>
          <a:headEnd/>
          <a:tailEnd/>
        </a:ln>
      </xdr:spPr>
    </xdr:pic>
    <xdr:clientData/>
  </xdr:twoCellAnchor>
  <xdr:twoCellAnchor>
    <xdr:from>
      <xdr:col>2</xdr:col>
      <xdr:colOff>1885950</xdr:colOff>
      <xdr:row>1</xdr:row>
      <xdr:rowOff>619125</xdr:rowOff>
    </xdr:from>
    <xdr:to>
      <xdr:col>7</xdr:col>
      <xdr:colOff>514350</xdr:colOff>
      <xdr:row>1</xdr:row>
      <xdr:rowOff>742950</xdr:rowOff>
    </xdr:to>
    <xdr:sp macro="" textlink="">
      <xdr:nvSpPr>
        <xdr:cNvPr id="4" name="Text Box 28"/>
        <xdr:cNvSpPr txBox="1">
          <a:spLocks noChangeArrowheads="1"/>
        </xdr:cNvSpPr>
      </xdr:nvSpPr>
      <xdr:spPr bwMode="auto">
        <a:xfrm>
          <a:off x="2457450" y="1009650"/>
          <a:ext cx="3790950" cy="0"/>
        </a:xfrm>
        <a:prstGeom prst="rect">
          <a:avLst/>
        </a:prstGeom>
        <a:noFill/>
        <a:ln w="9525">
          <a:noFill/>
          <a:miter lim="800000"/>
          <a:headEnd/>
          <a:tailEnd/>
        </a:ln>
      </xdr:spPr>
      <xdr:txBody>
        <a:bodyPr vertOverflow="clip" wrap="square" lIns="27432" tIns="32004" rIns="0" bIns="0" anchor="t" upright="1"/>
        <a:lstStyle/>
        <a:p>
          <a:pPr algn="l" rtl="1">
            <a:defRPr sz="1000"/>
          </a:pPr>
          <a:r>
            <a:rPr lang="fr-FR" sz="800" b="0" i="0" strike="noStrike">
              <a:solidFill>
                <a:srgbClr val="FFFFFF"/>
              </a:solidFill>
              <a:latin typeface="Trebuchet MS"/>
            </a:rPr>
            <a:t>15 rue Molière, 34290 SERVIAN</a:t>
          </a:r>
        </a:p>
      </xdr:txBody>
    </xdr:sp>
    <xdr:clientData/>
  </xdr:twoCellAnchor>
  <xdr:twoCellAnchor editAs="oneCell">
    <xdr:from>
      <xdr:col>0</xdr:col>
      <xdr:colOff>0</xdr:colOff>
      <xdr:row>120</xdr:row>
      <xdr:rowOff>0</xdr:rowOff>
    </xdr:from>
    <xdr:to>
      <xdr:col>0</xdr:col>
      <xdr:colOff>9525</xdr:colOff>
      <xdr:row>120</xdr:row>
      <xdr:rowOff>9525</xdr:rowOff>
    </xdr:to>
    <xdr:pic>
      <xdr:nvPicPr>
        <xdr:cNvPr id="1265129" name="Picture 79" descr="https://www.gstatic.com/pwa/s/v/lighthousefe_20160607.00_p0/img/transparent.gif"/>
        <xdr:cNvPicPr>
          <a:picLocks noChangeAspect="1" noChangeArrowheads="1"/>
        </xdr:cNvPicPr>
      </xdr:nvPicPr>
      <xdr:blipFill>
        <a:blip xmlns:r="http://schemas.openxmlformats.org/officeDocument/2006/relationships" r:embed="rId2"/>
        <a:srcRect/>
        <a:stretch>
          <a:fillRect/>
        </a:stretch>
      </xdr:blipFill>
      <xdr:spPr bwMode="auto">
        <a:xfrm>
          <a:off x="0" y="25841325"/>
          <a:ext cx="9525" cy="9525"/>
        </a:xfrm>
        <a:prstGeom prst="rect">
          <a:avLst/>
        </a:prstGeom>
        <a:noFill/>
        <a:ln w="9525">
          <a:noFill/>
          <a:miter lim="800000"/>
          <a:headEnd/>
          <a:tailEnd/>
        </a:ln>
      </xdr:spPr>
    </xdr:pic>
    <xdr:clientData/>
  </xdr:twoCellAnchor>
  <xdr:twoCellAnchor editAs="oneCell">
    <xdr:from>
      <xdr:col>0</xdr:col>
      <xdr:colOff>19050</xdr:colOff>
      <xdr:row>120</xdr:row>
      <xdr:rowOff>0</xdr:rowOff>
    </xdr:from>
    <xdr:to>
      <xdr:col>0</xdr:col>
      <xdr:colOff>28575</xdr:colOff>
      <xdr:row>120</xdr:row>
      <xdr:rowOff>9525</xdr:rowOff>
    </xdr:to>
    <xdr:pic>
      <xdr:nvPicPr>
        <xdr:cNvPr id="1265130" name="Picture 80" descr="https://www.gstatic.com/pwa/s/v/lighthousefe_20160607.00_p0/img/transparent.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srcRect/>
        <a:stretch>
          <a:fillRect/>
        </a:stretch>
      </xdr:blipFill>
      <xdr:spPr bwMode="auto">
        <a:xfrm>
          <a:off x="19050" y="25841325"/>
          <a:ext cx="9525" cy="9525"/>
        </a:xfrm>
        <a:prstGeom prst="rect">
          <a:avLst/>
        </a:prstGeom>
        <a:noFill/>
        <a:ln w="9525">
          <a:noFill/>
          <a:miter lim="800000"/>
          <a:headEnd/>
          <a:tailEnd/>
        </a:ln>
      </xdr:spPr>
    </xdr:pic>
    <xdr:clientData/>
  </xdr:twoCellAnchor>
  <xdr:twoCellAnchor editAs="oneCell">
    <xdr:from>
      <xdr:col>3</xdr:col>
      <xdr:colOff>0</xdr:colOff>
      <xdr:row>121</xdr:row>
      <xdr:rowOff>0</xdr:rowOff>
    </xdr:from>
    <xdr:to>
      <xdr:col>3</xdr:col>
      <xdr:colOff>9525</xdr:colOff>
      <xdr:row>121</xdr:row>
      <xdr:rowOff>9525</xdr:rowOff>
    </xdr:to>
    <xdr:pic>
      <xdr:nvPicPr>
        <xdr:cNvPr id="1265131" name="Picture 79" descr="https://www.gstatic.com/pwa/s/v/lighthousefe_20160607.00_p0/img/transparent.gif"/>
        <xdr:cNvPicPr>
          <a:picLocks noChangeAspect="1" noChangeArrowheads="1"/>
        </xdr:cNvPicPr>
      </xdr:nvPicPr>
      <xdr:blipFill>
        <a:blip xmlns:r="http://schemas.openxmlformats.org/officeDocument/2006/relationships" r:embed="rId2"/>
        <a:srcRect/>
        <a:stretch>
          <a:fillRect/>
        </a:stretch>
      </xdr:blipFill>
      <xdr:spPr bwMode="auto">
        <a:xfrm>
          <a:off x="2619375" y="26012775"/>
          <a:ext cx="9525" cy="9525"/>
        </a:xfrm>
        <a:prstGeom prst="rect">
          <a:avLst/>
        </a:prstGeom>
        <a:noFill/>
        <a:ln w="9525">
          <a:noFill/>
          <a:miter lim="800000"/>
          <a:headEnd/>
          <a:tailEnd/>
        </a:ln>
      </xdr:spPr>
    </xdr:pic>
    <xdr:clientData/>
  </xdr:twoCellAnchor>
  <xdr:twoCellAnchor editAs="oneCell">
    <xdr:from>
      <xdr:col>3</xdr:col>
      <xdr:colOff>19050</xdr:colOff>
      <xdr:row>121</xdr:row>
      <xdr:rowOff>0</xdr:rowOff>
    </xdr:from>
    <xdr:to>
      <xdr:col>3</xdr:col>
      <xdr:colOff>28575</xdr:colOff>
      <xdr:row>121</xdr:row>
      <xdr:rowOff>9525</xdr:rowOff>
    </xdr:to>
    <xdr:pic>
      <xdr:nvPicPr>
        <xdr:cNvPr id="1265132" name="Picture 80" descr="https://www.gstatic.com/pwa/s/v/lighthousefe_20160607.00_p0/img/transparent.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srcRect/>
        <a:stretch>
          <a:fillRect/>
        </a:stretch>
      </xdr:blipFill>
      <xdr:spPr bwMode="auto">
        <a:xfrm>
          <a:off x="2638425" y="26012775"/>
          <a:ext cx="9525" cy="9525"/>
        </a:xfrm>
        <a:prstGeom prst="rect">
          <a:avLst/>
        </a:prstGeom>
        <a:noFill/>
        <a:ln w="9525">
          <a:noFill/>
          <a:miter lim="800000"/>
          <a:headEnd/>
          <a:tailEnd/>
        </a:ln>
      </xdr:spPr>
    </xdr:pic>
    <xdr:clientData/>
  </xdr:twoCellAnchor>
  <xdr:twoCellAnchor editAs="oneCell">
    <xdr:from>
      <xdr:col>0</xdr:col>
      <xdr:colOff>0</xdr:colOff>
      <xdr:row>121</xdr:row>
      <xdr:rowOff>0</xdr:rowOff>
    </xdr:from>
    <xdr:to>
      <xdr:col>0</xdr:col>
      <xdr:colOff>9525</xdr:colOff>
      <xdr:row>121</xdr:row>
      <xdr:rowOff>9525</xdr:rowOff>
    </xdr:to>
    <xdr:pic>
      <xdr:nvPicPr>
        <xdr:cNvPr id="1265133" name="Picture 79" descr="https://www.gstatic.com/pwa/s/v/lighthousefe_20160607.00_p0/img/transparent.gif"/>
        <xdr:cNvPicPr>
          <a:picLocks noChangeAspect="1" noChangeArrowheads="1"/>
        </xdr:cNvPicPr>
      </xdr:nvPicPr>
      <xdr:blipFill>
        <a:blip xmlns:r="http://schemas.openxmlformats.org/officeDocument/2006/relationships" r:embed="rId2"/>
        <a:srcRect/>
        <a:stretch>
          <a:fillRect/>
        </a:stretch>
      </xdr:blipFill>
      <xdr:spPr bwMode="auto">
        <a:xfrm>
          <a:off x="0" y="26012775"/>
          <a:ext cx="9525" cy="9525"/>
        </a:xfrm>
        <a:prstGeom prst="rect">
          <a:avLst/>
        </a:prstGeom>
        <a:noFill/>
        <a:ln w="9525">
          <a:noFill/>
          <a:miter lim="800000"/>
          <a:headEnd/>
          <a:tailEnd/>
        </a:ln>
      </xdr:spPr>
    </xdr:pic>
    <xdr:clientData/>
  </xdr:twoCellAnchor>
  <xdr:twoCellAnchor editAs="oneCell">
    <xdr:from>
      <xdr:col>0</xdr:col>
      <xdr:colOff>19050</xdr:colOff>
      <xdr:row>121</xdr:row>
      <xdr:rowOff>0</xdr:rowOff>
    </xdr:from>
    <xdr:to>
      <xdr:col>0</xdr:col>
      <xdr:colOff>28575</xdr:colOff>
      <xdr:row>121</xdr:row>
      <xdr:rowOff>9525</xdr:rowOff>
    </xdr:to>
    <xdr:pic>
      <xdr:nvPicPr>
        <xdr:cNvPr id="1265134" name="Picture 80" descr="https://www.gstatic.com/pwa/s/v/lighthousefe_20160607.00_p0/img/transparent.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srcRect/>
        <a:stretch>
          <a:fillRect/>
        </a:stretch>
      </xdr:blipFill>
      <xdr:spPr bwMode="auto">
        <a:xfrm>
          <a:off x="19050" y="26012775"/>
          <a:ext cx="9525" cy="9525"/>
        </a:xfrm>
        <a:prstGeom prst="rect">
          <a:avLst/>
        </a:prstGeom>
        <a:noFill/>
        <a:ln w="9525">
          <a:noFill/>
          <a:miter lim="800000"/>
          <a:headEnd/>
          <a:tailEnd/>
        </a:ln>
      </xdr:spPr>
    </xdr:pic>
    <xdr:clientData/>
  </xdr:twoCellAnchor>
  <xdr:twoCellAnchor>
    <xdr:from>
      <xdr:col>1</xdr:col>
      <xdr:colOff>285750</xdr:colOff>
      <xdr:row>0</xdr:row>
      <xdr:rowOff>114300</xdr:rowOff>
    </xdr:from>
    <xdr:to>
      <xdr:col>2</xdr:col>
      <xdr:colOff>800100</xdr:colOff>
      <xdr:row>1</xdr:row>
      <xdr:rowOff>38100</xdr:rowOff>
    </xdr:to>
    <xdr:grpSp>
      <xdr:nvGrpSpPr>
        <xdr:cNvPr id="1265135" name="Groupe 13"/>
        <xdr:cNvGrpSpPr>
          <a:grpSpLocks/>
        </xdr:cNvGrpSpPr>
      </xdr:nvGrpSpPr>
      <xdr:grpSpPr bwMode="auto">
        <a:xfrm>
          <a:off x="533400" y="114300"/>
          <a:ext cx="1847850" cy="619125"/>
          <a:chOff x="8439148" y="2507141"/>
          <a:chExt cx="1552826" cy="626582"/>
        </a:xfrm>
      </xdr:grpSpPr>
      <xdr:sp macro="" textlink="">
        <xdr:nvSpPr>
          <xdr:cNvPr id="12" name="ZoneTexte 11"/>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65143" name="Image 12" descr="Ctp_Log.png"/>
          <xdr:cNvPicPr>
            <a:picLocks noChangeAspect="1"/>
          </xdr:cNvPicPr>
        </xdr:nvPicPr>
        <xdr:blipFill>
          <a:blip xmlns:r="http://schemas.openxmlformats.org/officeDocument/2006/relationships" r:embed="rId4"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editAs="oneCell">
    <xdr:from>
      <xdr:col>7</xdr:col>
      <xdr:colOff>0</xdr:colOff>
      <xdr:row>120</xdr:row>
      <xdr:rowOff>0</xdr:rowOff>
    </xdr:from>
    <xdr:to>
      <xdr:col>7</xdr:col>
      <xdr:colOff>9525</xdr:colOff>
      <xdr:row>120</xdr:row>
      <xdr:rowOff>9525</xdr:rowOff>
    </xdr:to>
    <xdr:pic>
      <xdr:nvPicPr>
        <xdr:cNvPr id="1265136" name="Picture 79" descr="https://www.gstatic.com/pwa/s/v/lighthousefe_20160607.00_p0/img/transparent.gif"/>
        <xdr:cNvPicPr>
          <a:picLocks noChangeAspect="1" noChangeArrowheads="1"/>
        </xdr:cNvPicPr>
      </xdr:nvPicPr>
      <xdr:blipFill>
        <a:blip xmlns:r="http://schemas.openxmlformats.org/officeDocument/2006/relationships" r:embed="rId2"/>
        <a:srcRect/>
        <a:stretch>
          <a:fillRect/>
        </a:stretch>
      </xdr:blipFill>
      <xdr:spPr bwMode="auto">
        <a:xfrm>
          <a:off x="5524500" y="25841325"/>
          <a:ext cx="9525" cy="9525"/>
        </a:xfrm>
        <a:prstGeom prst="rect">
          <a:avLst/>
        </a:prstGeom>
        <a:noFill/>
        <a:ln w="9525">
          <a:noFill/>
          <a:miter lim="800000"/>
          <a:headEnd/>
          <a:tailEnd/>
        </a:ln>
      </xdr:spPr>
    </xdr:pic>
    <xdr:clientData/>
  </xdr:twoCellAnchor>
  <xdr:twoCellAnchor editAs="oneCell">
    <xdr:from>
      <xdr:col>7</xdr:col>
      <xdr:colOff>19050</xdr:colOff>
      <xdr:row>120</xdr:row>
      <xdr:rowOff>0</xdr:rowOff>
    </xdr:from>
    <xdr:to>
      <xdr:col>7</xdr:col>
      <xdr:colOff>28575</xdr:colOff>
      <xdr:row>120</xdr:row>
      <xdr:rowOff>9525</xdr:rowOff>
    </xdr:to>
    <xdr:pic>
      <xdr:nvPicPr>
        <xdr:cNvPr id="1265137" name="Picture 80" descr="https://www.gstatic.com/pwa/s/v/lighthousefe_20160607.00_p0/img/transparent.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srcRect/>
        <a:stretch>
          <a:fillRect/>
        </a:stretch>
      </xdr:blipFill>
      <xdr:spPr bwMode="auto">
        <a:xfrm>
          <a:off x="5543550" y="25841325"/>
          <a:ext cx="9525" cy="9525"/>
        </a:xfrm>
        <a:prstGeom prst="rect">
          <a:avLst/>
        </a:prstGeom>
        <a:noFill/>
        <a:ln w="9525">
          <a:noFill/>
          <a:miter lim="800000"/>
          <a:headEnd/>
          <a:tailEnd/>
        </a:ln>
      </xdr:spPr>
    </xdr:pic>
    <xdr:clientData/>
  </xdr:twoCellAnchor>
  <xdr:twoCellAnchor editAs="oneCell">
    <xdr:from>
      <xdr:col>0</xdr:col>
      <xdr:colOff>0</xdr:colOff>
      <xdr:row>121</xdr:row>
      <xdr:rowOff>0</xdr:rowOff>
    </xdr:from>
    <xdr:to>
      <xdr:col>0</xdr:col>
      <xdr:colOff>9525</xdr:colOff>
      <xdr:row>121</xdr:row>
      <xdr:rowOff>9525</xdr:rowOff>
    </xdr:to>
    <xdr:pic>
      <xdr:nvPicPr>
        <xdr:cNvPr id="1265138" name="Picture 79" descr="https://www.gstatic.com/pwa/s/v/lighthousefe_20160607.00_p0/img/transparent.gif"/>
        <xdr:cNvPicPr>
          <a:picLocks noChangeAspect="1" noChangeArrowheads="1"/>
        </xdr:cNvPicPr>
      </xdr:nvPicPr>
      <xdr:blipFill>
        <a:blip xmlns:r="http://schemas.openxmlformats.org/officeDocument/2006/relationships" r:embed="rId2"/>
        <a:srcRect/>
        <a:stretch>
          <a:fillRect/>
        </a:stretch>
      </xdr:blipFill>
      <xdr:spPr bwMode="auto">
        <a:xfrm>
          <a:off x="0" y="26012775"/>
          <a:ext cx="9525" cy="9525"/>
        </a:xfrm>
        <a:prstGeom prst="rect">
          <a:avLst/>
        </a:prstGeom>
        <a:noFill/>
        <a:ln w="9525">
          <a:noFill/>
          <a:miter lim="800000"/>
          <a:headEnd/>
          <a:tailEnd/>
        </a:ln>
      </xdr:spPr>
    </xdr:pic>
    <xdr:clientData/>
  </xdr:twoCellAnchor>
  <xdr:twoCellAnchor editAs="oneCell">
    <xdr:from>
      <xdr:col>0</xdr:col>
      <xdr:colOff>19050</xdr:colOff>
      <xdr:row>121</xdr:row>
      <xdr:rowOff>0</xdr:rowOff>
    </xdr:from>
    <xdr:to>
      <xdr:col>0</xdr:col>
      <xdr:colOff>28575</xdr:colOff>
      <xdr:row>121</xdr:row>
      <xdr:rowOff>9525</xdr:rowOff>
    </xdr:to>
    <xdr:pic>
      <xdr:nvPicPr>
        <xdr:cNvPr id="1265139" name="Picture 80" descr="https://www.gstatic.com/pwa/s/v/lighthousefe_20160607.00_p0/img/transparent.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srcRect/>
        <a:stretch>
          <a:fillRect/>
        </a:stretch>
      </xdr:blipFill>
      <xdr:spPr bwMode="auto">
        <a:xfrm>
          <a:off x="19050" y="26012775"/>
          <a:ext cx="9525" cy="9525"/>
        </a:xfrm>
        <a:prstGeom prst="rect">
          <a:avLst/>
        </a:prstGeom>
        <a:noFill/>
        <a:ln w="9525">
          <a:noFill/>
          <a:miter lim="800000"/>
          <a:headEnd/>
          <a:tailEnd/>
        </a:ln>
      </xdr:spPr>
    </xdr:pic>
    <xdr:clientData/>
  </xdr:twoCellAnchor>
  <xdr:twoCellAnchor editAs="oneCell">
    <xdr:from>
      <xdr:col>0</xdr:col>
      <xdr:colOff>0</xdr:colOff>
      <xdr:row>121</xdr:row>
      <xdr:rowOff>0</xdr:rowOff>
    </xdr:from>
    <xdr:to>
      <xdr:col>0</xdr:col>
      <xdr:colOff>9525</xdr:colOff>
      <xdr:row>121</xdr:row>
      <xdr:rowOff>9525</xdr:rowOff>
    </xdr:to>
    <xdr:pic>
      <xdr:nvPicPr>
        <xdr:cNvPr id="1265140" name="Picture 79" descr="https://www.gstatic.com/pwa/s/v/lighthousefe_20160607.00_p0/img/transparent.gif"/>
        <xdr:cNvPicPr>
          <a:picLocks noChangeAspect="1" noChangeArrowheads="1"/>
        </xdr:cNvPicPr>
      </xdr:nvPicPr>
      <xdr:blipFill>
        <a:blip xmlns:r="http://schemas.openxmlformats.org/officeDocument/2006/relationships" r:embed="rId2"/>
        <a:srcRect/>
        <a:stretch>
          <a:fillRect/>
        </a:stretch>
      </xdr:blipFill>
      <xdr:spPr bwMode="auto">
        <a:xfrm>
          <a:off x="0" y="26012775"/>
          <a:ext cx="9525" cy="9525"/>
        </a:xfrm>
        <a:prstGeom prst="rect">
          <a:avLst/>
        </a:prstGeom>
        <a:noFill/>
        <a:ln w="9525">
          <a:noFill/>
          <a:miter lim="800000"/>
          <a:headEnd/>
          <a:tailEnd/>
        </a:ln>
      </xdr:spPr>
    </xdr:pic>
    <xdr:clientData/>
  </xdr:twoCellAnchor>
  <xdr:twoCellAnchor editAs="oneCell">
    <xdr:from>
      <xdr:col>0</xdr:col>
      <xdr:colOff>19050</xdr:colOff>
      <xdr:row>121</xdr:row>
      <xdr:rowOff>0</xdr:rowOff>
    </xdr:from>
    <xdr:to>
      <xdr:col>0</xdr:col>
      <xdr:colOff>28575</xdr:colOff>
      <xdr:row>121</xdr:row>
      <xdr:rowOff>9525</xdr:rowOff>
    </xdr:to>
    <xdr:pic>
      <xdr:nvPicPr>
        <xdr:cNvPr id="1265141" name="Picture 80" descr="https://www.gstatic.com/pwa/s/v/lighthousefe_20160607.00_p0/img/transparent.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srcRect/>
        <a:stretch>
          <a:fillRect/>
        </a:stretch>
      </xdr:blipFill>
      <xdr:spPr bwMode="auto">
        <a:xfrm>
          <a:off x="19050" y="26012775"/>
          <a:ext cx="9525" cy="95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154</xdr:row>
      <xdr:rowOff>85725</xdr:rowOff>
    </xdr:from>
    <xdr:to>
      <xdr:col>2</xdr:col>
      <xdr:colOff>161925</xdr:colOff>
      <xdr:row>167</xdr:row>
      <xdr:rowOff>76200</xdr:rowOff>
    </xdr:to>
    <xdr:pic>
      <xdr:nvPicPr>
        <xdr:cNvPr id="1095630" name="Picture 37"/>
        <xdr:cNvPicPr>
          <a:picLocks noChangeAspect="1" noChangeArrowheads="1"/>
        </xdr:cNvPicPr>
      </xdr:nvPicPr>
      <xdr:blipFill>
        <a:blip xmlns:r="http://schemas.openxmlformats.org/officeDocument/2006/relationships" r:embed="rId1" cstate="print"/>
        <a:srcRect/>
        <a:stretch>
          <a:fillRect/>
        </a:stretch>
      </xdr:blipFill>
      <xdr:spPr bwMode="auto">
        <a:xfrm>
          <a:off x="85725" y="34280475"/>
          <a:ext cx="1666875" cy="2219325"/>
        </a:xfrm>
        <a:prstGeom prst="rect">
          <a:avLst/>
        </a:prstGeom>
        <a:noFill/>
        <a:ln w="9525">
          <a:noFill/>
          <a:miter lim="800000"/>
          <a:headEnd/>
          <a:tailEnd/>
        </a:ln>
      </xdr:spPr>
    </xdr:pic>
    <xdr:clientData/>
  </xdr:twoCellAnchor>
  <xdr:twoCellAnchor editAs="oneCell">
    <xdr:from>
      <xdr:col>2</xdr:col>
      <xdr:colOff>238125</xdr:colOff>
      <xdr:row>154</xdr:row>
      <xdr:rowOff>104775</xdr:rowOff>
    </xdr:from>
    <xdr:to>
      <xdr:col>3</xdr:col>
      <xdr:colOff>866775</xdr:colOff>
      <xdr:row>167</xdr:row>
      <xdr:rowOff>95250</xdr:rowOff>
    </xdr:to>
    <xdr:pic>
      <xdr:nvPicPr>
        <xdr:cNvPr id="1095631" name="Picture 38"/>
        <xdr:cNvPicPr>
          <a:picLocks noChangeAspect="1" noChangeArrowheads="1"/>
        </xdr:cNvPicPr>
      </xdr:nvPicPr>
      <xdr:blipFill>
        <a:blip xmlns:r="http://schemas.openxmlformats.org/officeDocument/2006/relationships" r:embed="rId2" cstate="print"/>
        <a:srcRect/>
        <a:stretch>
          <a:fillRect/>
        </a:stretch>
      </xdr:blipFill>
      <xdr:spPr bwMode="auto">
        <a:xfrm>
          <a:off x="1828800" y="34299525"/>
          <a:ext cx="1666875" cy="2219325"/>
        </a:xfrm>
        <a:prstGeom prst="rect">
          <a:avLst/>
        </a:prstGeom>
        <a:noFill/>
        <a:ln w="9525">
          <a:noFill/>
          <a:miter lim="800000"/>
          <a:headEnd/>
          <a:tailEnd/>
        </a:ln>
      </xdr:spPr>
    </xdr:pic>
    <xdr:clientData/>
  </xdr:twoCellAnchor>
  <xdr:twoCellAnchor editAs="oneCell">
    <xdr:from>
      <xdr:col>3</xdr:col>
      <xdr:colOff>933450</xdr:colOff>
      <xdr:row>154</xdr:row>
      <xdr:rowOff>104775</xdr:rowOff>
    </xdr:from>
    <xdr:to>
      <xdr:col>6</xdr:col>
      <xdr:colOff>9525</xdr:colOff>
      <xdr:row>167</xdr:row>
      <xdr:rowOff>95250</xdr:rowOff>
    </xdr:to>
    <xdr:pic>
      <xdr:nvPicPr>
        <xdr:cNvPr id="1095632" name="Picture 39"/>
        <xdr:cNvPicPr>
          <a:picLocks noChangeAspect="1" noChangeArrowheads="1"/>
        </xdr:cNvPicPr>
      </xdr:nvPicPr>
      <xdr:blipFill>
        <a:blip xmlns:r="http://schemas.openxmlformats.org/officeDocument/2006/relationships" r:embed="rId3" cstate="print"/>
        <a:srcRect/>
        <a:stretch>
          <a:fillRect/>
        </a:stretch>
      </xdr:blipFill>
      <xdr:spPr bwMode="auto">
        <a:xfrm>
          <a:off x="3562350" y="34299525"/>
          <a:ext cx="1666875" cy="2219325"/>
        </a:xfrm>
        <a:prstGeom prst="rect">
          <a:avLst/>
        </a:prstGeom>
        <a:noFill/>
        <a:ln w="9525">
          <a:noFill/>
          <a:miter lim="800000"/>
          <a:headEnd/>
          <a:tailEnd/>
        </a:ln>
      </xdr:spPr>
    </xdr:pic>
    <xdr:clientData/>
  </xdr:twoCellAnchor>
  <xdr:twoCellAnchor editAs="oneCell">
    <xdr:from>
      <xdr:col>0</xdr:col>
      <xdr:colOff>104775</xdr:colOff>
      <xdr:row>168</xdr:row>
      <xdr:rowOff>114300</xdr:rowOff>
    </xdr:from>
    <xdr:to>
      <xdr:col>2</xdr:col>
      <xdr:colOff>180975</xdr:colOff>
      <xdr:row>181</xdr:row>
      <xdr:rowOff>47625</xdr:rowOff>
    </xdr:to>
    <xdr:pic>
      <xdr:nvPicPr>
        <xdr:cNvPr id="1095633" name="Picture 40"/>
        <xdr:cNvPicPr>
          <a:picLocks noChangeAspect="1" noChangeArrowheads="1"/>
        </xdr:cNvPicPr>
      </xdr:nvPicPr>
      <xdr:blipFill>
        <a:blip xmlns:r="http://schemas.openxmlformats.org/officeDocument/2006/relationships" r:embed="rId4" cstate="print"/>
        <a:srcRect/>
        <a:stretch>
          <a:fillRect/>
        </a:stretch>
      </xdr:blipFill>
      <xdr:spPr bwMode="auto">
        <a:xfrm>
          <a:off x="104775" y="36709350"/>
          <a:ext cx="1666875" cy="2219325"/>
        </a:xfrm>
        <a:prstGeom prst="rect">
          <a:avLst/>
        </a:prstGeom>
        <a:noFill/>
        <a:ln w="9525">
          <a:noFill/>
          <a:miter lim="800000"/>
          <a:headEnd/>
          <a:tailEnd/>
        </a:ln>
      </xdr:spPr>
    </xdr:pic>
    <xdr:clientData/>
  </xdr:twoCellAnchor>
  <xdr:twoCellAnchor editAs="oneCell">
    <xdr:from>
      <xdr:col>2</xdr:col>
      <xdr:colOff>304800</xdr:colOff>
      <xdr:row>168</xdr:row>
      <xdr:rowOff>114300</xdr:rowOff>
    </xdr:from>
    <xdr:to>
      <xdr:col>3</xdr:col>
      <xdr:colOff>933450</xdr:colOff>
      <xdr:row>181</xdr:row>
      <xdr:rowOff>47625</xdr:rowOff>
    </xdr:to>
    <xdr:pic>
      <xdr:nvPicPr>
        <xdr:cNvPr id="1095634" name="Picture 41"/>
        <xdr:cNvPicPr>
          <a:picLocks noChangeAspect="1" noChangeArrowheads="1"/>
        </xdr:cNvPicPr>
      </xdr:nvPicPr>
      <xdr:blipFill>
        <a:blip xmlns:r="http://schemas.openxmlformats.org/officeDocument/2006/relationships" r:embed="rId5" cstate="print"/>
        <a:srcRect/>
        <a:stretch>
          <a:fillRect/>
        </a:stretch>
      </xdr:blipFill>
      <xdr:spPr bwMode="auto">
        <a:xfrm>
          <a:off x="1895475" y="36709350"/>
          <a:ext cx="1666875" cy="2219325"/>
        </a:xfrm>
        <a:prstGeom prst="rect">
          <a:avLst/>
        </a:prstGeom>
        <a:noFill/>
        <a:ln w="9525">
          <a:noFill/>
          <a:miter lim="800000"/>
          <a:headEnd/>
          <a:tailEnd/>
        </a:ln>
      </xdr:spPr>
    </xdr:pic>
    <xdr:clientData/>
  </xdr:twoCellAnchor>
  <xdr:twoCellAnchor editAs="oneCell">
    <xdr:from>
      <xdr:col>3</xdr:col>
      <xdr:colOff>923925</xdr:colOff>
      <xdr:row>140</xdr:row>
      <xdr:rowOff>85725</xdr:rowOff>
    </xdr:from>
    <xdr:to>
      <xdr:col>6</xdr:col>
      <xdr:colOff>0</xdr:colOff>
      <xdr:row>153</xdr:row>
      <xdr:rowOff>76200</xdr:rowOff>
    </xdr:to>
    <xdr:pic>
      <xdr:nvPicPr>
        <xdr:cNvPr id="1095635" name="Picture 42"/>
        <xdr:cNvPicPr>
          <a:picLocks noChangeAspect="1" noChangeArrowheads="1"/>
        </xdr:cNvPicPr>
      </xdr:nvPicPr>
      <xdr:blipFill>
        <a:blip xmlns:r="http://schemas.openxmlformats.org/officeDocument/2006/relationships" r:embed="rId6" cstate="print"/>
        <a:srcRect/>
        <a:stretch>
          <a:fillRect/>
        </a:stretch>
      </xdr:blipFill>
      <xdr:spPr bwMode="auto">
        <a:xfrm>
          <a:off x="3552825" y="31880175"/>
          <a:ext cx="1666875" cy="2219325"/>
        </a:xfrm>
        <a:prstGeom prst="rect">
          <a:avLst/>
        </a:prstGeom>
        <a:noFill/>
        <a:ln w="9525">
          <a:noFill/>
          <a:miter lim="800000"/>
          <a:headEnd/>
          <a:tailEnd/>
        </a:ln>
      </xdr:spPr>
    </xdr:pic>
    <xdr:clientData/>
  </xdr:twoCellAnchor>
  <xdr:twoCellAnchor editAs="oneCell">
    <xdr:from>
      <xdr:col>2</xdr:col>
      <xdr:colOff>228600</xdr:colOff>
      <xdr:row>140</xdr:row>
      <xdr:rowOff>95250</xdr:rowOff>
    </xdr:from>
    <xdr:to>
      <xdr:col>3</xdr:col>
      <xdr:colOff>857250</xdr:colOff>
      <xdr:row>153</xdr:row>
      <xdr:rowOff>85725</xdr:rowOff>
    </xdr:to>
    <xdr:pic>
      <xdr:nvPicPr>
        <xdr:cNvPr id="1095636" name="Picture 43"/>
        <xdr:cNvPicPr>
          <a:picLocks noChangeAspect="1" noChangeArrowheads="1"/>
        </xdr:cNvPicPr>
      </xdr:nvPicPr>
      <xdr:blipFill>
        <a:blip xmlns:r="http://schemas.openxmlformats.org/officeDocument/2006/relationships" r:embed="rId7" cstate="print"/>
        <a:srcRect/>
        <a:stretch>
          <a:fillRect/>
        </a:stretch>
      </xdr:blipFill>
      <xdr:spPr bwMode="auto">
        <a:xfrm>
          <a:off x="1819275" y="31889700"/>
          <a:ext cx="1666875" cy="2219325"/>
        </a:xfrm>
        <a:prstGeom prst="rect">
          <a:avLst/>
        </a:prstGeom>
        <a:noFill/>
        <a:ln w="9525">
          <a:noFill/>
          <a:miter lim="800000"/>
          <a:headEnd/>
          <a:tailEnd/>
        </a:ln>
      </xdr:spPr>
    </xdr:pic>
    <xdr:clientData/>
  </xdr:twoCellAnchor>
  <xdr:twoCellAnchor editAs="oneCell">
    <xdr:from>
      <xdr:col>3</xdr:col>
      <xdr:colOff>962025</xdr:colOff>
      <xdr:row>127</xdr:row>
      <xdr:rowOff>9525</xdr:rowOff>
    </xdr:from>
    <xdr:to>
      <xdr:col>6</xdr:col>
      <xdr:colOff>38100</xdr:colOff>
      <xdr:row>139</xdr:row>
      <xdr:rowOff>161925</xdr:rowOff>
    </xdr:to>
    <xdr:pic>
      <xdr:nvPicPr>
        <xdr:cNvPr id="1095637" name="Picture 44"/>
        <xdr:cNvPicPr>
          <a:picLocks noChangeAspect="1" noChangeArrowheads="1"/>
        </xdr:cNvPicPr>
      </xdr:nvPicPr>
      <xdr:blipFill>
        <a:blip xmlns:r="http://schemas.openxmlformats.org/officeDocument/2006/relationships" r:embed="rId8" cstate="print"/>
        <a:srcRect/>
        <a:stretch>
          <a:fillRect/>
        </a:stretch>
      </xdr:blipFill>
      <xdr:spPr bwMode="auto">
        <a:xfrm>
          <a:off x="3590925" y="29556075"/>
          <a:ext cx="1666875" cy="2228850"/>
        </a:xfrm>
        <a:prstGeom prst="rect">
          <a:avLst/>
        </a:prstGeom>
        <a:noFill/>
        <a:ln w="9525">
          <a:noFill/>
          <a:miter lim="800000"/>
          <a:headEnd/>
          <a:tailEnd/>
        </a:ln>
      </xdr:spPr>
    </xdr:pic>
    <xdr:clientData/>
  </xdr:twoCellAnchor>
  <xdr:twoCellAnchor editAs="oneCell">
    <xdr:from>
      <xdr:col>2</xdr:col>
      <xdr:colOff>247650</xdr:colOff>
      <xdr:row>126</xdr:row>
      <xdr:rowOff>161925</xdr:rowOff>
    </xdr:from>
    <xdr:to>
      <xdr:col>3</xdr:col>
      <xdr:colOff>876300</xdr:colOff>
      <xdr:row>139</xdr:row>
      <xdr:rowOff>133350</xdr:rowOff>
    </xdr:to>
    <xdr:pic>
      <xdr:nvPicPr>
        <xdr:cNvPr id="1095638" name="Picture 45"/>
        <xdr:cNvPicPr>
          <a:picLocks noChangeAspect="1" noChangeArrowheads="1"/>
        </xdr:cNvPicPr>
      </xdr:nvPicPr>
      <xdr:blipFill>
        <a:blip xmlns:r="http://schemas.openxmlformats.org/officeDocument/2006/relationships" r:embed="rId9" cstate="print"/>
        <a:srcRect/>
        <a:stretch>
          <a:fillRect/>
        </a:stretch>
      </xdr:blipFill>
      <xdr:spPr bwMode="auto">
        <a:xfrm>
          <a:off x="1838325" y="29537025"/>
          <a:ext cx="1666875" cy="2219325"/>
        </a:xfrm>
        <a:prstGeom prst="rect">
          <a:avLst/>
        </a:prstGeom>
        <a:noFill/>
        <a:ln w="9525">
          <a:noFill/>
          <a:miter lim="800000"/>
          <a:headEnd/>
          <a:tailEnd/>
        </a:ln>
      </xdr:spPr>
    </xdr:pic>
    <xdr:clientData/>
  </xdr:twoCellAnchor>
  <xdr:twoCellAnchor editAs="oneCell">
    <xdr:from>
      <xdr:col>0</xdr:col>
      <xdr:colOff>85725</xdr:colOff>
      <xdr:row>140</xdr:row>
      <xdr:rowOff>114300</xdr:rowOff>
    </xdr:from>
    <xdr:to>
      <xdr:col>2</xdr:col>
      <xdr:colOff>161925</xdr:colOff>
      <xdr:row>153</xdr:row>
      <xdr:rowOff>104775</xdr:rowOff>
    </xdr:to>
    <xdr:pic>
      <xdr:nvPicPr>
        <xdr:cNvPr id="1095639" name="Picture 46"/>
        <xdr:cNvPicPr>
          <a:picLocks noChangeAspect="1" noChangeArrowheads="1"/>
        </xdr:cNvPicPr>
      </xdr:nvPicPr>
      <xdr:blipFill>
        <a:blip xmlns:r="http://schemas.openxmlformats.org/officeDocument/2006/relationships" r:embed="rId10" cstate="print"/>
        <a:srcRect/>
        <a:stretch>
          <a:fillRect/>
        </a:stretch>
      </xdr:blipFill>
      <xdr:spPr bwMode="auto">
        <a:xfrm>
          <a:off x="85725" y="31908750"/>
          <a:ext cx="1666875" cy="2219325"/>
        </a:xfrm>
        <a:prstGeom prst="rect">
          <a:avLst/>
        </a:prstGeom>
        <a:noFill/>
        <a:ln w="9525">
          <a:noFill/>
          <a:miter lim="800000"/>
          <a:headEnd/>
          <a:tailEnd/>
        </a:ln>
      </xdr:spPr>
    </xdr:pic>
    <xdr:clientData/>
  </xdr:twoCellAnchor>
  <xdr:twoCellAnchor editAs="oneCell">
    <xdr:from>
      <xdr:col>2</xdr:col>
      <xdr:colOff>323850</xdr:colOff>
      <xdr:row>100</xdr:row>
      <xdr:rowOff>66675</xdr:rowOff>
    </xdr:from>
    <xdr:to>
      <xdr:col>3</xdr:col>
      <xdr:colOff>933450</xdr:colOff>
      <xdr:row>107</xdr:row>
      <xdr:rowOff>85725</xdr:rowOff>
    </xdr:to>
    <xdr:pic>
      <xdr:nvPicPr>
        <xdr:cNvPr id="1095640" name="Picture 47"/>
        <xdr:cNvPicPr>
          <a:picLocks noChangeAspect="1" noChangeArrowheads="1"/>
        </xdr:cNvPicPr>
      </xdr:nvPicPr>
      <xdr:blipFill>
        <a:blip xmlns:r="http://schemas.openxmlformats.org/officeDocument/2006/relationships" r:embed="rId11" cstate="print"/>
        <a:srcRect/>
        <a:stretch>
          <a:fillRect/>
        </a:stretch>
      </xdr:blipFill>
      <xdr:spPr bwMode="auto">
        <a:xfrm>
          <a:off x="1914525" y="24945975"/>
          <a:ext cx="1647825" cy="1238250"/>
        </a:xfrm>
        <a:prstGeom prst="rect">
          <a:avLst/>
        </a:prstGeom>
        <a:noFill/>
        <a:ln w="9525">
          <a:noFill/>
          <a:miter lim="800000"/>
          <a:headEnd/>
          <a:tailEnd/>
        </a:ln>
      </xdr:spPr>
    </xdr:pic>
    <xdr:clientData/>
  </xdr:twoCellAnchor>
  <xdr:twoCellAnchor editAs="oneCell">
    <xdr:from>
      <xdr:col>3</xdr:col>
      <xdr:colOff>942975</xdr:colOff>
      <xdr:row>113</xdr:row>
      <xdr:rowOff>104775</xdr:rowOff>
    </xdr:from>
    <xdr:to>
      <xdr:col>6</xdr:col>
      <xdr:colOff>19050</xdr:colOff>
      <xdr:row>126</xdr:row>
      <xdr:rowOff>76200</xdr:rowOff>
    </xdr:to>
    <xdr:pic>
      <xdr:nvPicPr>
        <xdr:cNvPr id="1095641" name="Picture 48"/>
        <xdr:cNvPicPr>
          <a:picLocks noChangeAspect="1" noChangeArrowheads="1"/>
        </xdr:cNvPicPr>
      </xdr:nvPicPr>
      <xdr:blipFill>
        <a:blip xmlns:r="http://schemas.openxmlformats.org/officeDocument/2006/relationships" r:embed="rId12" cstate="print"/>
        <a:srcRect/>
        <a:stretch>
          <a:fillRect/>
        </a:stretch>
      </xdr:blipFill>
      <xdr:spPr bwMode="auto">
        <a:xfrm>
          <a:off x="3571875" y="27231975"/>
          <a:ext cx="1666875" cy="2219325"/>
        </a:xfrm>
        <a:prstGeom prst="rect">
          <a:avLst/>
        </a:prstGeom>
        <a:noFill/>
        <a:ln w="9525">
          <a:noFill/>
          <a:miter lim="800000"/>
          <a:headEnd/>
          <a:tailEnd/>
        </a:ln>
      </xdr:spPr>
    </xdr:pic>
    <xdr:clientData/>
  </xdr:twoCellAnchor>
  <xdr:twoCellAnchor editAs="oneCell">
    <xdr:from>
      <xdr:col>0</xdr:col>
      <xdr:colOff>85725</xdr:colOff>
      <xdr:row>126</xdr:row>
      <xdr:rowOff>142875</xdr:rowOff>
    </xdr:from>
    <xdr:to>
      <xdr:col>2</xdr:col>
      <xdr:colOff>161925</xdr:colOff>
      <xdr:row>139</xdr:row>
      <xdr:rowOff>114300</xdr:rowOff>
    </xdr:to>
    <xdr:pic>
      <xdr:nvPicPr>
        <xdr:cNvPr id="1095642" name="Picture 49"/>
        <xdr:cNvPicPr>
          <a:picLocks noChangeAspect="1" noChangeArrowheads="1"/>
        </xdr:cNvPicPr>
      </xdr:nvPicPr>
      <xdr:blipFill>
        <a:blip xmlns:r="http://schemas.openxmlformats.org/officeDocument/2006/relationships" r:embed="rId13" cstate="print"/>
        <a:srcRect/>
        <a:stretch>
          <a:fillRect/>
        </a:stretch>
      </xdr:blipFill>
      <xdr:spPr bwMode="auto">
        <a:xfrm>
          <a:off x="85725" y="29517975"/>
          <a:ext cx="1666875" cy="2219325"/>
        </a:xfrm>
        <a:prstGeom prst="rect">
          <a:avLst/>
        </a:prstGeom>
        <a:noFill/>
        <a:ln w="9525">
          <a:noFill/>
          <a:miter lim="800000"/>
          <a:headEnd/>
          <a:tailEnd/>
        </a:ln>
      </xdr:spPr>
    </xdr:pic>
    <xdr:clientData/>
  </xdr:twoCellAnchor>
  <xdr:twoCellAnchor editAs="oneCell">
    <xdr:from>
      <xdr:col>3</xdr:col>
      <xdr:colOff>971550</xdr:colOff>
      <xdr:row>100</xdr:row>
      <xdr:rowOff>66675</xdr:rowOff>
    </xdr:from>
    <xdr:to>
      <xdr:col>6</xdr:col>
      <xdr:colOff>47625</xdr:colOff>
      <xdr:row>113</xdr:row>
      <xdr:rowOff>38100</xdr:rowOff>
    </xdr:to>
    <xdr:pic>
      <xdr:nvPicPr>
        <xdr:cNvPr id="1095643" name="Picture 50"/>
        <xdr:cNvPicPr>
          <a:picLocks noChangeAspect="1" noChangeArrowheads="1"/>
        </xdr:cNvPicPr>
      </xdr:nvPicPr>
      <xdr:blipFill>
        <a:blip xmlns:r="http://schemas.openxmlformats.org/officeDocument/2006/relationships" r:embed="rId14" cstate="print"/>
        <a:srcRect/>
        <a:stretch>
          <a:fillRect/>
        </a:stretch>
      </xdr:blipFill>
      <xdr:spPr bwMode="auto">
        <a:xfrm>
          <a:off x="3600450" y="24945975"/>
          <a:ext cx="1666875" cy="2219325"/>
        </a:xfrm>
        <a:prstGeom prst="rect">
          <a:avLst/>
        </a:prstGeom>
        <a:noFill/>
        <a:ln w="9525">
          <a:noFill/>
          <a:miter lim="800000"/>
          <a:headEnd/>
          <a:tailEnd/>
        </a:ln>
      </xdr:spPr>
    </xdr:pic>
    <xdr:clientData/>
  </xdr:twoCellAnchor>
  <xdr:twoCellAnchor editAs="oneCell">
    <xdr:from>
      <xdr:col>0</xdr:col>
      <xdr:colOff>152400</xdr:colOff>
      <xdr:row>100</xdr:row>
      <xdr:rowOff>85725</xdr:rowOff>
    </xdr:from>
    <xdr:to>
      <xdr:col>2</xdr:col>
      <xdr:colOff>228600</xdr:colOff>
      <xdr:row>113</xdr:row>
      <xdr:rowOff>57150</xdr:rowOff>
    </xdr:to>
    <xdr:pic>
      <xdr:nvPicPr>
        <xdr:cNvPr id="1095644" name="Picture 51"/>
        <xdr:cNvPicPr>
          <a:picLocks noChangeAspect="1" noChangeArrowheads="1"/>
        </xdr:cNvPicPr>
      </xdr:nvPicPr>
      <xdr:blipFill>
        <a:blip xmlns:r="http://schemas.openxmlformats.org/officeDocument/2006/relationships" r:embed="rId15" cstate="print"/>
        <a:srcRect/>
        <a:stretch>
          <a:fillRect/>
        </a:stretch>
      </xdr:blipFill>
      <xdr:spPr bwMode="auto">
        <a:xfrm>
          <a:off x="152400" y="24965025"/>
          <a:ext cx="1666875" cy="2219325"/>
        </a:xfrm>
        <a:prstGeom prst="rect">
          <a:avLst/>
        </a:prstGeom>
        <a:noFill/>
        <a:ln w="9525">
          <a:noFill/>
          <a:miter lim="800000"/>
          <a:headEnd/>
          <a:tailEnd/>
        </a:ln>
      </xdr:spPr>
    </xdr:pic>
    <xdr:clientData/>
  </xdr:twoCellAnchor>
  <xdr:twoCellAnchor editAs="oneCell">
    <xdr:from>
      <xdr:col>0</xdr:col>
      <xdr:colOff>95250</xdr:colOff>
      <xdr:row>113</xdr:row>
      <xdr:rowOff>123825</xdr:rowOff>
    </xdr:from>
    <xdr:to>
      <xdr:col>2</xdr:col>
      <xdr:colOff>171450</xdr:colOff>
      <xdr:row>126</xdr:row>
      <xdr:rowOff>95250</xdr:rowOff>
    </xdr:to>
    <xdr:pic>
      <xdr:nvPicPr>
        <xdr:cNvPr id="1095645" name="Picture 52"/>
        <xdr:cNvPicPr>
          <a:picLocks noChangeAspect="1" noChangeArrowheads="1"/>
        </xdr:cNvPicPr>
      </xdr:nvPicPr>
      <xdr:blipFill>
        <a:blip xmlns:r="http://schemas.openxmlformats.org/officeDocument/2006/relationships" r:embed="rId16" cstate="print"/>
        <a:srcRect/>
        <a:stretch>
          <a:fillRect/>
        </a:stretch>
      </xdr:blipFill>
      <xdr:spPr bwMode="auto">
        <a:xfrm>
          <a:off x="95250" y="27251025"/>
          <a:ext cx="1666875" cy="2219325"/>
        </a:xfrm>
        <a:prstGeom prst="rect">
          <a:avLst/>
        </a:prstGeom>
        <a:noFill/>
        <a:ln w="9525">
          <a:noFill/>
          <a:miter lim="800000"/>
          <a:headEnd/>
          <a:tailEnd/>
        </a:ln>
      </xdr:spPr>
    </xdr:pic>
    <xdr:clientData/>
  </xdr:twoCellAnchor>
  <xdr:twoCellAnchor editAs="oneCell">
    <xdr:from>
      <xdr:col>2</xdr:col>
      <xdr:colOff>228600</xdr:colOff>
      <xdr:row>113</xdr:row>
      <xdr:rowOff>114300</xdr:rowOff>
    </xdr:from>
    <xdr:to>
      <xdr:col>3</xdr:col>
      <xdr:colOff>857250</xdr:colOff>
      <xdr:row>126</xdr:row>
      <xdr:rowOff>85725</xdr:rowOff>
    </xdr:to>
    <xdr:pic>
      <xdr:nvPicPr>
        <xdr:cNvPr id="1095646" name="Picture 53"/>
        <xdr:cNvPicPr>
          <a:picLocks noChangeAspect="1" noChangeArrowheads="1"/>
        </xdr:cNvPicPr>
      </xdr:nvPicPr>
      <xdr:blipFill>
        <a:blip xmlns:r="http://schemas.openxmlformats.org/officeDocument/2006/relationships" r:embed="rId17" cstate="print"/>
        <a:srcRect/>
        <a:stretch>
          <a:fillRect/>
        </a:stretch>
      </xdr:blipFill>
      <xdr:spPr bwMode="auto">
        <a:xfrm>
          <a:off x="1819275" y="27241500"/>
          <a:ext cx="1666875" cy="2219325"/>
        </a:xfrm>
        <a:prstGeom prst="rect">
          <a:avLst/>
        </a:prstGeom>
        <a:noFill/>
        <a:ln w="9525">
          <a:noFill/>
          <a:miter lim="800000"/>
          <a:headEnd/>
          <a:tailEnd/>
        </a:ln>
      </xdr:spPr>
    </xdr:pic>
    <xdr:clientData/>
  </xdr:twoCellAnchor>
  <xdr:twoCellAnchor editAs="oneCell">
    <xdr:from>
      <xdr:col>3</xdr:col>
      <xdr:colOff>1000125</xdr:colOff>
      <xdr:row>168</xdr:row>
      <xdr:rowOff>133350</xdr:rowOff>
    </xdr:from>
    <xdr:to>
      <xdr:col>7</xdr:col>
      <xdr:colOff>171450</xdr:colOff>
      <xdr:row>177</xdr:row>
      <xdr:rowOff>142875</xdr:rowOff>
    </xdr:to>
    <xdr:pic>
      <xdr:nvPicPr>
        <xdr:cNvPr id="1095647" name="Picture 105"/>
        <xdr:cNvPicPr>
          <a:picLocks noChangeAspect="1" noChangeArrowheads="1"/>
        </xdr:cNvPicPr>
      </xdr:nvPicPr>
      <xdr:blipFill>
        <a:blip xmlns:r="http://schemas.openxmlformats.org/officeDocument/2006/relationships" r:embed="rId18" cstate="print"/>
        <a:srcRect/>
        <a:stretch>
          <a:fillRect/>
        </a:stretch>
      </xdr:blipFill>
      <xdr:spPr bwMode="auto">
        <a:xfrm>
          <a:off x="3629025" y="36728400"/>
          <a:ext cx="2076450" cy="1571625"/>
        </a:xfrm>
        <a:prstGeom prst="rect">
          <a:avLst/>
        </a:prstGeom>
        <a:noFill/>
        <a:ln w="9525">
          <a:noFill/>
          <a:miter lim="800000"/>
          <a:headEnd/>
          <a:tailEnd/>
        </a:ln>
      </xdr:spPr>
    </xdr:pic>
    <xdr:clientData/>
  </xdr:twoCellAnchor>
  <xdr:twoCellAnchor editAs="oneCell">
    <xdr:from>
      <xdr:col>0</xdr:col>
      <xdr:colOff>133350</xdr:colOff>
      <xdr:row>181</xdr:row>
      <xdr:rowOff>180975</xdr:rowOff>
    </xdr:from>
    <xdr:to>
      <xdr:col>2</xdr:col>
      <xdr:colOff>200025</xdr:colOff>
      <xdr:row>192</xdr:row>
      <xdr:rowOff>171450</xdr:rowOff>
    </xdr:to>
    <xdr:pic>
      <xdr:nvPicPr>
        <xdr:cNvPr id="1095648" name="Picture 106"/>
        <xdr:cNvPicPr>
          <a:picLocks noChangeAspect="1" noChangeArrowheads="1"/>
        </xdr:cNvPicPr>
      </xdr:nvPicPr>
      <xdr:blipFill>
        <a:blip xmlns:r="http://schemas.openxmlformats.org/officeDocument/2006/relationships" r:embed="rId19" cstate="print"/>
        <a:srcRect/>
        <a:stretch>
          <a:fillRect/>
        </a:stretch>
      </xdr:blipFill>
      <xdr:spPr bwMode="auto">
        <a:xfrm>
          <a:off x="133350" y="39062025"/>
          <a:ext cx="1657350" cy="2295525"/>
        </a:xfrm>
        <a:prstGeom prst="rect">
          <a:avLst/>
        </a:prstGeom>
        <a:noFill/>
        <a:ln w="9525">
          <a:noFill/>
          <a:miter lim="800000"/>
          <a:headEnd/>
          <a:tailEnd/>
        </a:ln>
      </xdr:spPr>
    </xdr:pic>
    <xdr:clientData/>
  </xdr:twoCellAnchor>
  <xdr:twoCellAnchor editAs="oneCell">
    <xdr:from>
      <xdr:col>2</xdr:col>
      <xdr:colOff>323850</xdr:colOff>
      <xdr:row>181</xdr:row>
      <xdr:rowOff>171450</xdr:rowOff>
    </xdr:from>
    <xdr:to>
      <xdr:col>3</xdr:col>
      <xdr:colOff>933450</xdr:colOff>
      <xdr:row>187</xdr:row>
      <xdr:rowOff>190500</xdr:rowOff>
    </xdr:to>
    <xdr:pic>
      <xdr:nvPicPr>
        <xdr:cNvPr id="1095649" name="Picture 107"/>
        <xdr:cNvPicPr>
          <a:picLocks noChangeAspect="1" noChangeArrowheads="1"/>
        </xdr:cNvPicPr>
      </xdr:nvPicPr>
      <xdr:blipFill>
        <a:blip xmlns:r="http://schemas.openxmlformats.org/officeDocument/2006/relationships" r:embed="rId20" cstate="print"/>
        <a:srcRect/>
        <a:stretch>
          <a:fillRect/>
        </a:stretch>
      </xdr:blipFill>
      <xdr:spPr bwMode="auto">
        <a:xfrm>
          <a:off x="1914525" y="39052500"/>
          <a:ext cx="1647825" cy="1276350"/>
        </a:xfrm>
        <a:prstGeom prst="rect">
          <a:avLst/>
        </a:prstGeom>
        <a:noFill/>
        <a:ln w="9525">
          <a:noFill/>
          <a:miter lim="800000"/>
          <a:headEnd/>
          <a:tailEnd/>
        </a:ln>
      </xdr:spPr>
    </xdr:pic>
    <xdr:clientData/>
  </xdr:twoCellAnchor>
  <xdr:twoCellAnchor editAs="oneCell">
    <xdr:from>
      <xdr:col>3</xdr:col>
      <xdr:colOff>123825</xdr:colOff>
      <xdr:row>191</xdr:row>
      <xdr:rowOff>190500</xdr:rowOff>
    </xdr:from>
    <xdr:to>
      <xdr:col>7</xdr:col>
      <xdr:colOff>161925</xdr:colOff>
      <xdr:row>195</xdr:row>
      <xdr:rowOff>95250</xdr:rowOff>
    </xdr:to>
    <xdr:pic>
      <xdr:nvPicPr>
        <xdr:cNvPr id="1095650" name="Picture 348"/>
        <xdr:cNvPicPr>
          <a:picLocks noChangeAspect="1" noChangeArrowheads="1"/>
        </xdr:cNvPicPr>
      </xdr:nvPicPr>
      <xdr:blipFill>
        <a:blip xmlns:r="http://schemas.openxmlformats.org/officeDocument/2006/relationships" r:embed="rId21" cstate="print"/>
        <a:srcRect t="26466" b="40630"/>
        <a:stretch>
          <a:fillRect/>
        </a:stretch>
      </xdr:blipFill>
      <xdr:spPr bwMode="auto">
        <a:xfrm>
          <a:off x="2752725" y="41167050"/>
          <a:ext cx="2943225" cy="742950"/>
        </a:xfrm>
        <a:prstGeom prst="rect">
          <a:avLst/>
        </a:prstGeom>
        <a:noFill/>
        <a:ln w="9525">
          <a:noFill/>
          <a:miter lim="800000"/>
          <a:headEnd/>
          <a:tailEnd/>
        </a:ln>
      </xdr:spPr>
    </xdr:pic>
    <xdr:clientData/>
  </xdr:twoCellAnchor>
  <xdr:twoCellAnchor editAs="oneCell">
    <xdr:from>
      <xdr:col>3</xdr:col>
      <xdr:colOff>1000125</xdr:colOff>
      <xdr:row>184</xdr:row>
      <xdr:rowOff>47625</xdr:rowOff>
    </xdr:from>
    <xdr:to>
      <xdr:col>7</xdr:col>
      <xdr:colOff>142875</xdr:colOff>
      <xdr:row>191</xdr:row>
      <xdr:rowOff>152400</xdr:rowOff>
    </xdr:to>
    <xdr:pic>
      <xdr:nvPicPr>
        <xdr:cNvPr id="1095651" name="Picture 349"/>
        <xdr:cNvPicPr>
          <a:picLocks noChangeAspect="1" noChangeArrowheads="1"/>
        </xdr:cNvPicPr>
      </xdr:nvPicPr>
      <xdr:blipFill>
        <a:blip xmlns:r="http://schemas.openxmlformats.org/officeDocument/2006/relationships" r:embed="rId22" cstate="print"/>
        <a:srcRect/>
        <a:stretch>
          <a:fillRect/>
        </a:stretch>
      </xdr:blipFill>
      <xdr:spPr bwMode="auto">
        <a:xfrm>
          <a:off x="3629025" y="39557325"/>
          <a:ext cx="2047875" cy="1571625"/>
        </a:xfrm>
        <a:prstGeom prst="rect">
          <a:avLst/>
        </a:prstGeom>
        <a:noFill/>
        <a:ln w="9525">
          <a:noFill/>
          <a:miter lim="800000"/>
          <a:headEnd/>
          <a:tailEnd/>
        </a:ln>
      </xdr:spPr>
    </xdr:pic>
    <xdr:clientData/>
  </xdr:twoCellAnchor>
  <xdr:twoCellAnchor editAs="oneCell">
    <xdr:from>
      <xdr:col>3</xdr:col>
      <xdr:colOff>1019175</xdr:colOff>
      <xdr:row>178</xdr:row>
      <xdr:rowOff>28575</xdr:rowOff>
    </xdr:from>
    <xdr:to>
      <xdr:col>7</xdr:col>
      <xdr:colOff>171450</xdr:colOff>
      <xdr:row>183</xdr:row>
      <xdr:rowOff>161925</xdr:rowOff>
    </xdr:to>
    <xdr:pic>
      <xdr:nvPicPr>
        <xdr:cNvPr id="1095652" name="Picture 351"/>
        <xdr:cNvPicPr>
          <a:picLocks noChangeAspect="1" noChangeArrowheads="1"/>
        </xdr:cNvPicPr>
      </xdr:nvPicPr>
      <xdr:blipFill>
        <a:blip xmlns:r="http://schemas.openxmlformats.org/officeDocument/2006/relationships" r:embed="rId23" cstate="print"/>
        <a:srcRect b="29318"/>
        <a:stretch>
          <a:fillRect/>
        </a:stretch>
      </xdr:blipFill>
      <xdr:spPr bwMode="auto">
        <a:xfrm>
          <a:off x="3648075" y="38357175"/>
          <a:ext cx="2057400" cy="110490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781050</xdr:colOff>
      <xdr:row>42</xdr:row>
      <xdr:rowOff>19050</xdr:rowOff>
    </xdr:from>
    <xdr:to>
      <xdr:col>7</xdr:col>
      <xdr:colOff>361950</xdr:colOff>
      <xdr:row>48</xdr:row>
      <xdr:rowOff>47625</xdr:rowOff>
    </xdr:to>
    <xdr:pic>
      <xdr:nvPicPr>
        <xdr:cNvPr id="1295373" name="Image 8" descr="Tampon-Signature-2018.png"/>
        <xdr:cNvPicPr>
          <a:picLocks noChangeAspect="1"/>
        </xdr:cNvPicPr>
      </xdr:nvPicPr>
      <xdr:blipFill>
        <a:blip xmlns:r="http://schemas.openxmlformats.org/officeDocument/2006/relationships" r:embed="rId1" cstate="print"/>
        <a:srcRect/>
        <a:stretch>
          <a:fillRect/>
        </a:stretch>
      </xdr:blipFill>
      <xdr:spPr bwMode="auto">
        <a:xfrm>
          <a:off x="3409950" y="8658225"/>
          <a:ext cx="2476500" cy="129540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47625</xdr:colOff>
      <xdr:row>2</xdr:row>
      <xdr:rowOff>2000250</xdr:rowOff>
    </xdr:from>
    <xdr:to>
      <xdr:col>7</xdr:col>
      <xdr:colOff>419100</xdr:colOff>
      <xdr:row>2</xdr:row>
      <xdr:rowOff>2181225</xdr:rowOff>
    </xdr:to>
    <xdr:sp macro="" textlink="">
      <xdr:nvSpPr>
        <xdr:cNvPr id="2" name="Text Box 6"/>
        <xdr:cNvSpPr txBox="1">
          <a:spLocks noChangeArrowheads="1"/>
        </xdr:cNvSpPr>
      </xdr:nvSpPr>
      <xdr:spPr bwMode="auto">
        <a:xfrm>
          <a:off x="2505075" y="809625"/>
          <a:ext cx="3648075" cy="0"/>
        </a:xfrm>
        <a:prstGeom prst="rect">
          <a:avLst/>
        </a:prstGeom>
        <a:solidFill>
          <a:srgbClr val="808080"/>
        </a:solidFill>
        <a:ln w="9525">
          <a:noFill/>
          <a:miter lim="800000"/>
          <a:headEnd/>
          <a:tailEnd/>
        </a:ln>
      </xdr:spPr>
      <xdr:txBody>
        <a:bodyPr vertOverflow="clip" wrap="square" lIns="27432" tIns="32004" rIns="0" bIns="0" anchor="t" upright="1"/>
        <a:lstStyle/>
        <a:p>
          <a:pPr algn="l"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3</xdr:col>
      <xdr:colOff>190500</xdr:colOff>
      <xdr:row>0</xdr:row>
      <xdr:rowOff>76200</xdr:rowOff>
    </xdr:from>
    <xdr:to>
      <xdr:col>5</xdr:col>
      <xdr:colOff>38100</xdr:colOff>
      <xdr:row>1</xdr:row>
      <xdr:rowOff>219075</xdr:rowOff>
    </xdr:to>
    <xdr:grpSp>
      <xdr:nvGrpSpPr>
        <xdr:cNvPr id="1286712" name="Groupe 13"/>
        <xdr:cNvGrpSpPr>
          <a:grpSpLocks/>
        </xdr:cNvGrpSpPr>
      </xdr:nvGrpSpPr>
      <xdr:grpSpPr bwMode="auto">
        <a:xfrm>
          <a:off x="2362200" y="73152"/>
          <a:ext cx="1780032" cy="598551"/>
          <a:chOff x="8439148" y="2507141"/>
          <a:chExt cx="1552826" cy="626582"/>
        </a:xfrm>
      </xdr:grpSpPr>
      <xdr:sp macro="" textlink="">
        <xdr:nvSpPr>
          <xdr:cNvPr id="4" name="ZoneTexte 3"/>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86731"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xdr:from>
      <xdr:col>10</xdr:col>
      <xdr:colOff>310515</xdr:colOff>
      <xdr:row>35</xdr:row>
      <xdr:rowOff>3810</xdr:rowOff>
    </xdr:from>
    <xdr:to>
      <xdr:col>11</xdr:col>
      <xdr:colOff>180975</xdr:colOff>
      <xdr:row>35</xdr:row>
      <xdr:rowOff>1905</xdr:rowOff>
    </xdr:to>
    <xdr:sp macro="" textlink="">
      <xdr:nvSpPr>
        <xdr:cNvPr id="6" name="Text Box 15"/>
        <xdr:cNvSpPr txBox="1">
          <a:spLocks noChangeArrowheads="1"/>
        </xdr:cNvSpPr>
      </xdr:nvSpPr>
      <xdr:spPr bwMode="auto">
        <a:xfrm>
          <a:off x="8502015" y="7366635"/>
          <a:ext cx="689610"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47625</xdr:colOff>
      <xdr:row>66</xdr:row>
      <xdr:rowOff>2000250</xdr:rowOff>
    </xdr:from>
    <xdr:to>
      <xdr:col>7</xdr:col>
      <xdr:colOff>419100</xdr:colOff>
      <xdr:row>66</xdr:row>
      <xdr:rowOff>2181225</xdr:rowOff>
    </xdr:to>
    <xdr:sp macro="" textlink="">
      <xdr:nvSpPr>
        <xdr:cNvPr id="8" name="Text Box 6"/>
        <xdr:cNvSpPr txBox="1">
          <a:spLocks noChangeArrowheads="1"/>
        </xdr:cNvSpPr>
      </xdr:nvSpPr>
      <xdr:spPr bwMode="auto">
        <a:xfrm>
          <a:off x="2505075" y="17935575"/>
          <a:ext cx="3648075" cy="0"/>
        </a:xfrm>
        <a:prstGeom prst="rect">
          <a:avLst/>
        </a:prstGeom>
        <a:solidFill>
          <a:srgbClr val="808080"/>
        </a:solidFill>
        <a:ln w="9525">
          <a:noFill/>
          <a:miter lim="800000"/>
          <a:headEnd/>
          <a:tailEnd/>
        </a:ln>
      </xdr:spPr>
      <xdr:txBody>
        <a:bodyPr vertOverflow="clip" wrap="square" lIns="27432" tIns="32004" rIns="0" bIns="0" anchor="t" upright="1"/>
        <a:lstStyle/>
        <a:p>
          <a:pPr algn="l"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3</xdr:col>
      <xdr:colOff>161925</xdr:colOff>
      <xdr:row>64</xdr:row>
      <xdr:rowOff>85725</xdr:rowOff>
    </xdr:from>
    <xdr:to>
      <xdr:col>5</xdr:col>
      <xdr:colOff>9525</xdr:colOff>
      <xdr:row>65</xdr:row>
      <xdr:rowOff>228600</xdr:rowOff>
    </xdr:to>
    <xdr:grpSp>
      <xdr:nvGrpSpPr>
        <xdr:cNvPr id="1286715" name="Groupe 13"/>
        <xdr:cNvGrpSpPr>
          <a:grpSpLocks/>
        </xdr:cNvGrpSpPr>
      </xdr:nvGrpSpPr>
      <xdr:grpSpPr bwMode="auto">
        <a:xfrm>
          <a:off x="2332101" y="19282029"/>
          <a:ext cx="1780032" cy="598551"/>
          <a:chOff x="8439148" y="2507141"/>
          <a:chExt cx="1552826" cy="626582"/>
        </a:xfrm>
      </xdr:grpSpPr>
      <xdr:sp macro="" textlink="">
        <xdr:nvSpPr>
          <xdr:cNvPr id="10" name="ZoneTexte 9"/>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86729"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editAs="oneCell">
    <xdr:from>
      <xdr:col>10</xdr:col>
      <xdr:colOff>219075</xdr:colOff>
      <xdr:row>79</xdr:row>
      <xdr:rowOff>85725</xdr:rowOff>
    </xdr:from>
    <xdr:to>
      <xdr:col>12</xdr:col>
      <xdr:colOff>552450</xdr:colOff>
      <xdr:row>82</xdr:row>
      <xdr:rowOff>314325</xdr:rowOff>
    </xdr:to>
    <xdr:pic>
      <xdr:nvPicPr>
        <xdr:cNvPr id="1286716" name="Picture 4" descr="CTP"/>
        <xdr:cNvPicPr>
          <a:picLocks noChangeAspect="1" noChangeArrowheads="1"/>
        </xdr:cNvPicPr>
      </xdr:nvPicPr>
      <xdr:blipFill>
        <a:blip xmlns:r="http://schemas.openxmlformats.org/officeDocument/2006/relationships" r:embed="rId2" cstate="print"/>
        <a:srcRect/>
        <a:stretch>
          <a:fillRect/>
        </a:stretch>
      </xdr:blipFill>
      <xdr:spPr bwMode="auto">
        <a:xfrm>
          <a:off x="6829425" y="22764750"/>
          <a:ext cx="1885950" cy="962025"/>
        </a:xfrm>
        <a:prstGeom prst="rect">
          <a:avLst/>
        </a:prstGeom>
        <a:noFill/>
        <a:ln w="9525">
          <a:noFill/>
          <a:miter lim="800000"/>
          <a:headEnd/>
          <a:tailEnd/>
        </a:ln>
      </xdr:spPr>
    </xdr:pic>
    <xdr:clientData/>
  </xdr:twoCellAnchor>
  <xdr:twoCellAnchor>
    <xdr:from>
      <xdr:col>10</xdr:col>
      <xdr:colOff>310515</xdr:colOff>
      <xdr:row>35</xdr:row>
      <xdr:rowOff>3810</xdr:rowOff>
    </xdr:from>
    <xdr:to>
      <xdr:col>11</xdr:col>
      <xdr:colOff>180975</xdr:colOff>
      <xdr:row>35</xdr:row>
      <xdr:rowOff>1905</xdr:rowOff>
    </xdr:to>
    <xdr:sp macro="" textlink="">
      <xdr:nvSpPr>
        <xdr:cNvPr id="13" name="Text Box 15"/>
        <xdr:cNvSpPr txBox="1">
          <a:spLocks noChangeArrowheads="1"/>
        </xdr:cNvSpPr>
      </xdr:nvSpPr>
      <xdr:spPr bwMode="auto">
        <a:xfrm>
          <a:off x="8502015" y="7366635"/>
          <a:ext cx="689610"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47625</xdr:colOff>
      <xdr:row>66</xdr:row>
      <xdr:rowOff>2000250</xdr:rowOff>
    </xdr:from>
    <xdr:to>
      <xdr:col>7</xdr:col>
      <xdr:colOff>419100</xdr:colOff>
      <xdr:row>66</xdr:row>
      <xdr:rowOff>2181225</xdr:rowOff>
    </xdr:to>
    <xdr:sp macro="" textlink="">
      <xdr:nvSpPr>
        <xdr:cNvPr id="15" name="Text Box 6"/>
        <xdr:cNvSpPr txBox="1">
          <a:spLocks noChangeArrowheads="1"/>
        </xdr:cNvSpPr>
      </xdr:nvSpPr>
      <xdr:spPr bwMode="auto">
        <a:xfrm>
          <a:off x="2505075" y="17935575"/>
          <a:ext cx="3648075" cy="0"/>
        </a:xfrm>
        <a:prstGeom prst="rect">
          <a:avLst/>
        </a:prstGeom>
        <a:solidFill>
          <a:srgbClr val="808080"/>
        </a:solidFill>
        <a:ln w="9525">
          <a:noFill/>
          <a:miter lim="800000"/>
          <a:headEnd/>
          <a:tailEnd/>
        </a:ln>
      </xdr:spPr>
      <xdr:txBody>
        <a:bodyPr vertOverflow="clip" wrap="square" lIns="27432" tIns="32004" rIns="0" bIns="0" anchor="t" upright="1"/>
        <a:lstStyle/>
        <a:p>
          <a:pPr algn="l"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3</xdr:col>
      <xdr:colOff>161925</xdr:colOff>
      <xdr:row>64</xdr:row>
      <xdr:rowOff>85725</xdr:rowOff>
    </xdr:from>
    <xdr:to>
      <xdr:col>5</xdr:col>
      <xdr:colOff>9525</xdr:colOff>
      <xdr:row>65</xdr:row>
      <xdr:rowOff>228600</xdr:rowOff>
    </xdr:to>
    <xdr:grpSp>
      <xdr:nvGrpSpPr>
        <xdr:cNvPr id="1286719" name="Groupe 13"/>
        <xdr:cNvGrpSpPr>
          <a:grpSpLocks/>
        </xdr:cNvGrpSpPr>
      </xdr:nvGrpSpPr>
      <xdr:grpSpPr bwMode="auto">
        <a:xfrm>
          <a:off x="2332101" y="19282029"/>
          <a:ext cx="1780032" cy="598551"/>
          <a:chOff x="8439148" y="2507141"/>
          <a:chExt cx="1552826" cy="626582"/>
        </a:xfrm>
      </xdr:grpSpPr>
      <xdr:sp macro="" textlink="">
        <xdr:nvSpPr>
          <xdr:cNvPr id="17" name="ZoneTexte 16"/>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sz="1600">
              <a:latin typeface="Arial Narrow" pitchFamily="34" charset="0"/>
            </a:endParaRPr>
          </a:p>
          <a:p>
            <a:endParaRPr lang="fr-FR" sz="1100"/>
          </a:p>
          <a:p>
            <a:endParaRPr lang="fr-FR" sz="1100"/>
          </a:p>
        </xdr:txBody>
      </xdr:sp>
      <xdr:pic>
        <xdr:nvPicPr>
          <xdr:cNvPr id="1286727"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xdr:from>
      <xdr:col>10</xdr:col>
      <xdr:colOff>310515</xdr:colOff>
      <xdr:row>35</xdr:row>
      <xdr:rowOff>3810</xdr:rowOff>
    </xdr:from>
    <xdr:to>
      <xdr:col>11</xdr:col>
      <xdr:colOff>180975</xdr:colOff>
      <xdr:row>35</xdr:row>
      <xdr:rowOff>1905</xdr:rowOff>
    </xdr:to>
    <xdr:sp macro="" textlink="">
      <xdr:nvSpPr>
        <xdr:cNvPr id="20" name="Text Box 15"/>
        <xdr:cNvSpPr txBox="1">
          <a:spLocks noChangeArrowheads="1"/>
        </xdr:cNvSpPr>
      </xdr:nvSpPr>
      <xdr:spPr bwMode="auto">
        <a:xfrm>
          <a:off x="8502015" y="7366635"/>
          <a:ext cx="689610"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47625</xdr:colOff>
      <xdr:row>66</xdr:row>
      <xdr:rowOff>2000250</xdr:rowOff>
    </xdr:from>
    <xdr:to>
      <xdr:col>7</xdr:col>
      <xdr:colOff>419100</xdr:colOff>
      <xdr:row>66</xdr:row>
      <xdr:rowOff>2181225</xdr:rowOff>
    </xdr:to>
    <xdr:sp macro="" textlink="">
      <xdr:nvSpPr>
        <xdr:cNvPr id="22" name="Text Box 6"/>
        <xdr:cNvSpPr txBox="1">
          <a:spLocks noChangeArrowheads="1"/>
        </xdr:cNvSpPr>
      </xdr:nvSpPr>
      <xdr:spPr bwMode="auto">
        <a:xfrm>
          <a:off x="2505075" y="17935575"/>
          <a:ext cx="3648075" cy="0"/>
        </a:xfrm>
        <a:prstGeom prst="rect">
          <a:avLst/>
        </a:prstGeom>
        <a:solidFill>
          <a:srgbClr val="808080"/>
        </a:solidFill>
        <a:ln w="9525">
          <a:noFill/>
          <a:miter lim="800000"/>
          <a:headEnd/>
          <a:tailEnd/>
        </a:ln>
      </xdr:spPr>
      <xdr:txBody>
        <a:bodyPr vertOverflow="clip" wrap="square" lIns="27432" tIns="32004" rIns="0" bIns="0" anchor="t" upright="1"/>
        <a:lstStyle/>
        <a:p>
          <a:pPr algn="l"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3</xdr:col>
      <xdr:colOff>161925</xdr:colOff>
      <xdr:row>64</xdr:row>
      <xdr:rowOff>85725</xdr:rowOff>
    </xdr:from>
    <xdr:to>
      <xdr:col>5</xdr:col>
      <xdr:colOff>9525</xdr:colOff>
      <xdr:row>65</xdr:row>
      <xdr:rowOff>228600</xdr:rowOff>
    </xdr:to>
    <xdr:grpSp>
      <xdr:nvGrpSpPr>
        <xdr:cNvPr id="1286722" name="Groupe 13"/>
        <xdr:cNvGrpSpPr>
          <a:grpSpLocks/>
        </xdr:cNvGrpSpPr>
      </xdr:nvGrpSpPr>
      <xdr:grpSpPr bwMode="auto">
        <a:xfrm>
          <a:off x="2332101" y="19282029"/>
          <a:ext cx="1780032" cy="598551"/>
          <a:chOff x="8439148" y="2507141"/>
          <a:chExt cx="1552826" cy="626582"/>
        </a:xfrm>
      </xdr:grpSpPr>
      <xdr:sp macro="" textlink="">
        <xdr:nvSpPr>
          <xdr:cNvPr id="24" name="ZoneTexte 23"/>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sz="1600">
              <a:latin typeface="Arial Narrow" pitchFamily="34" charset="0"/>
            </a:endParaRPr>
          </a:p>
          <a:p>
            <a:endParaRPr lang="fr-FR" sz="1100"/>
          </a:p>
          <a:p>
            <a:endParaRPr lang="fr-FR" sz="1100"/>
          </a:p>
        </xdr:txBody>
      </xdr:sp>
      <xdr:pic>
        <xdr:nvPicPr>
          <xdr:cNvPr id="1286725"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editAs="oneCell">
    <xdr:from>
      <xdr:col>2</xdr:col>
      <xdr:colOff>47625</xdr:colOff>
      <xdr:row>60</xdr:row>
      <xdr:rowOff>104775</xdr:rowOff>
    </xdr:from>
    <xdr:to>
      <xdr:col>5</xdr:col>
      <xdr:colOff>133350</xdr:colOff>
      <xdr:row>62</xdr:row>
      <xdr:rowOff>142875</xdr:rowOff>
    </xdr:to>
    <xdr:pic>
      <xdr:nvPicPr>
        <xdr:cNvPr id="1286723" name="Image 8" descr="Tampon-Signature-2018.png"/>
        <xdr:cNvPicPr>
          <a:picLocks noChangeAspect="1"/>
        </xdr:cNvPicPr>
      </xdr:nvPicPr>
      <xdr:blipFill>
        <a:blip xmlns:r="http://schemas.openxmlformats.org/officeDocument/2006/relationships" r:embed="rId3" cstate="print"/>
        <a:srcRect/>
        <a:stretch>
          <a:fillRect/>
        </a:stretch>
      </xdr:blipFill>
      <xdr:spPr bwMode="auto">
        <a:xfrm>
          <a:off x="1866900" y="18430875"/>
          <a:ext cx="208597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73</xdr:row>
      <xdr:rowOff>0</xdr:rowOff>
    </xdr:from>
    <xdr:to>
      <xdr:col>5</xdr:col>
      <xdr:colOff>114300</xdr:colOff>
      <xdr:row>73</xdr:row>
      <xdr:rowOff>0</xdr:rowOff>
    </xdr:to>
    <xdr:sp macro="" textlink="">
      <xdr:nvSpPr>
        <xdr:cNvPr id="2" name="Text Box 13"/>
        <xdr:cNvSpPr txBox="1">
          <a:spLocks noChangeArrowheads="1"/>
        </xdr:cNvSpPr>
      </xdr:nvSpPr>
      <xdr:spPr bwMode="auto">
        <a:xfrm>
          <a:off x="390525" y="19631025"/>
          <a:ext cx="53911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editAs="oneCell">
    <xdr:from>
      <xdr:col>0</xdr:col>
      <xdr:colOff>28575</xdr:colOff>
      <xdr:row>81</xdr:row>
      <xdr:rowOff>228600</xdr:rowOff>
    </xdr:from>
    <xdr:to>
      <xdr:col>1</xdr:col>
      <xdr:colOff>2190750</xdr:colOff>
      <xdr:row>86</xdr:row>
      <xdr:rowOff>123825</xdr:rowOff>
    </xdr:to>
    <xdr:pic>
      <xdr:nvPicPr>
        <xdr:cNvPr id="1251734" name="Picture 31" descr="Lu-approuv_CTP"/>
        <xdr:cNvPicPr>
          <a:picLocks noChangeAspect="1" noChangeArrowheads="1"/>
        </xdr:cNvPicPr>
      </xdr:nvPicPr>
      <xdr:blipFill>
        <a:blip xmlns:r="http://schemas.openxmlformats.org/officeDocument/2006/relationships" r:embed="rId1" cstate="print"/>
        <a:srcRect/>
        <a:stretch>
          <a:fillRect/>
        </a:stretch>
      </xdr:blipFill>
      <xdr:spPr bwMode="auto">
        <a:xfrm>
          <a:off x="28575" y="20364450"/>
          <a:ext cx="2495550" cy="971550"/>
        </a:xfrm>
        <a:prstGeom prst="rect">
          <a:avLst/>
        </a:prstGeom>
        <a:noFill/>
        <a:ln w="9525">
          <a:noFill/>
          <a:miter lim="800000"/>
          <a:headEnd/>
          <a:tailEnd/>
        </a:ln>
      </xdr:spPr>
    </xdr:pic>
    <xdr:clientData/>
  </xdr:twoCellAnchor>
  <xdr:twoCellAnchor editAs="oneCell">
    <xdr:from>
      <xdr:col>2</xdr:col>
      <xdr:colOff>161925</xdr:colOff>
      <xdr:row>109</xdr:row>
      <xdr:rowOff>19050</xdr:rowOff>
    </xdr:from>
    <xdr:to>
      <xdr:col>5</xdr:col>
      <xdr:colOff>419100</xdr:colOff>
      <xdr:row>110</xdr:row>
      <xdr:rowOff>657225</xdr:rowOff>
    </xdr:to>
    <xdr:pic>
      <xdr:nvPicPr>
        <xdr:cNvPr id="1251735" name="Image 13" descr="CTP_Signature_100x35.png"/>
        <xdr:cNvPicPr>
          <a:picLocks noChangeAspect="1"/>
        </xdr:cNvPicPr>
      </xdr:nvPicPr>
      <xdr:blipFill>
        <a:blip xmlns:r="http://schemas.openxmlformats.org/officeDocument/2006/relationships" r:embed="rId2" cstate="print"/>
        <a:srcRect/>
        <a:stretch>
          <a:fillRect/>
        </a:stretch>
      </xdr:blipFill>
      <xdr:spPr bwMode="auto">
        <a:xfrm>
          <a:off x="3067050" y="29365575"/>
          <a:ext cx="3019425" cy="838200"/>
        </a:xfrm>
        <a:prstGeom prst="rect">
          <a:avLst/>
        </a:prstGeom>
        <a:noFill/>
        <a:ln w="9525">
          <a:noFill/>
          <a:miter lim="800000"/>
          <a:headEnd/>
          <a:tailEnd/>
        </a:ln>
      </xdr:spPr>
    </xdr:pic>
    <xdr:clientData/>
  </xdr:twoCellAnchor>
  <xdr:twoCellAnchor>
    <xdr:from>
      <xdr:col>3</xdr:col>
      <xdr:colOff>76200</xdr:colOff>
      <xdr:row>2</xdr:row>
      <xdr:rowOff>466725</xdr:rowOff>
    </xdr:from>
    <xdr:to>
      <xdr:col>5</xdr:col>
      <xdr:colOff>695325</xdr:colOff>
      <xdr:row>2</xdr:row>
      <xdr:rowOff>638175</xdr:rowOff>
    </xdr:to>
    <xdr:sp macro="" textlink="">
      <xdr:nvSpPr>
        <xdr:cNvPr id="5" name="Text Box 28"/>
        <xdr:cNvSpPr txBox="1">
          <a:spLocks noChangeArrowheads="1"/>
        </xdr:cNvSpPr>
      </xdr:nvSpPr>
      <xdr:spPr bwMode="auto">
        <a:xfrm>
          <a:off x="3933825" y="1800225"/>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3</xdr:col>
      <xdr:colOff>76200</xdr:colOff>
      <xdr:row>93</xdr:row>
      <xdr:rowOff>466725</xdr:rowOff>
    </xdr:from>
    <xdr:to>
      <xdr:col>5</xdr:col>
      <xdr:colOff>695325</xdr:colOff>
      <xdr:row>93</xdr:row>
      <xdr:rowOff>638175</xdr:rowOff>
    </xdr:to>
    <xdr:sp macro="" textlink="">
      <xdr:nvSpPr>
        <xdr:cNvPr id="6" name="Text Box 28"/>
        <xdr:cNvSpPr txBox="1">
          <a:spLocks noChangeArrowheads="1"/>
        </xdr:cNvSpPr>
      </xdr:nvSpPr>
      <xdr:spPr bwMode="auto">
        <a:xfrm>
          <a:off x="3933825" y="26641425"/>
          <a:ext cx="2428875" cy="28575"/>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1809750</xdr:colOff>
      <xdr:row>0</xdr:row>
      <xdr:rowOff>209550</xdr:rowOff>
    </xdr:from>
    <xdr:to>
      <xdr:col>2</xdr:col>
      <xdr:colOff>904875</xdr:colOff>
      <xdr:row>0</xdr:row>
      <xdr:rowOff>990600</xdr:rowOff>
    </xdr:to>
    <xdr:grpSp>
      <xdr:nvGrpSpPr>
        <xdr:cNvPr id="1251738" name="Groupe 13"/>
        <xdr:cNvGrpSpPr>
          <a:grpSpLocks/>
        </xdr:cNvGrpSpPr>
      </xdr:nvGrpSpPr>
      <xdr:grpSpPr bwMode="auto">
        <a:xfrm>
          <a:off x="2143125" y="209550"/>
          <a:ext cx="1666875" cy="781050"/>
          <a:chOff x="8439150" y="2333625"/>
          <a:chExt cx="1552826" cy="800100"/>
        </a:xfrm>
      </xdr:grpSpPr>
      <xdr:sp macro="" textlink="">
        <xdr:nvSpPr>
          <xdr:cNvPr id="8" name="ZoneTexte 7"/>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1747" name="Image 12" descr="Ctp_Log.png"/>
          <xdr:cNvPicPr>
            <a:picLocks noChangeAspect="1"/>
          </xdr:cNvPicPr>
        </xdr:nvPicPr>
        <xdr:blipFill>
          <a:blip xmlns:r="http://schemas.openxmlformats.org/officeDocument/2006/relationships" r:embed="rId3" cstate="print"/>
          <a:srcRect/>
          <a:stretch>
            <a:fillRect/>
          </a:stretch>
        </xdr:blipFill>
        <xdr:spPr bwMode="auto">
          <a:xfrm>
            <a:off x="9321315" y="2333625"/>
            <a:ext cx="333460" cy="543111"/>
          </a:xfrm>
          <a:prstGeom prst="rect">
            <a:avLst/>
          </a:prstGeom>
          <a:noFill/>
          <a:ln w="9525">
            <a:noFill/>
            <a:miter lim="800000"/>
            <a:headEnd/>
            <a:tailEnd/>
          </a:ln>
        </xdr:spPr>
      </xdr:pic>
    </xdr:grpSp>
    <xdr:clientData/>
  </xdr:twoCellAnchor>
  <xdr:oneCellAnchor>
    <xdr:from>
      <xdr:col>10</xdr:col>
      <xdr:colOff>114299</xdr:colOff>
      <xdr:row>25</xdr:row>
      <xdr:rowOff>190500</xdr:rowOff>
    </xdr:from>
    <xdr:ext cx="895351" cy="510333"/>
    <xdr:sp macro="" textlink="">
      <xdr:nvSpPr>
        <xdr:cNvPr id="11" name="ZoneTexte 10"/>
        <xdr:cNvSpPr txBox="1"/>
      </xdr:nvSpPr>
      <xdr:spPr>
        <a:xfrm>
          <a:off x="9239249" y="8458200"/>
          <a:ext cx="895351" cy="510333"/>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wrap="square" rtlCol="0" anchor="ctr">
          <a:spAutoFit/>
        </a:bodyPr>
        <a:lstStyle/>
        <a:p>
          <a:pPr algn="ctr"/>
          <a:r>
            <a:rPr lang="fr-FR" sz="900">
              <a:latin typeface="Tahoma" pitchFamily="34" charset="0"/>
              <a:ea typeface="Tahoma" pitchFamily="34" charset="0"/>
              <a:cs typeface="Tahoma" pitchFamily="34" charset="0"/>
            </a:rPr>
            <a:t>FORFAIT</a:t>
          </a:r>
        </a:p>
        <a:p>
          <a:pPr algn="ctr"/>
          <a:endParaRPr lang="fr-FR" sz="900">
            <a:latin typeface="Tahoma" pitchFamily="34" charset="0"/>
            <a:ea typeface="Tahoma" pitchFamily="34" charset="0"/>
            <a:cs typeface="Tahoma" pitchFamily="34" charset="0"/>
          </a:endParaRPr>
        </a:p>
        <a:p>
          <a:pPr algn="ctr"/>
          <a:endParaRPr lang="fr-FR" sz="900">
            <a:latin typeface="Tahoma" pitchFamily="34" charset="0"/>
            <a:ea typeface="Tahoma" pitchFamily="34" charset="0"/>
            <a:cs typeface="Tahoma" pitchFamily="34" charset="0"/>
          </a:endParaRPr>
        </a:p>
      </xdr:txBody>
    </xdr:sp>
    <xdr:clientData/>
  </xdr:oneCellAnchor>
  <xdr:twoCellAnchor>
    <xdr:from>
      <xdr:col>1</xdr:col>
      <xdr:colOff>1743075</xdr:colOff>
      <xdr:row>91</xdr:row>
      <xdr:rowOff>104775</xdr:rowOff>
    </xdr:from>
    <xdr:to>
      <xdr:col>2</xdr:col>
      <xdr:colOff>914400</xdr:colOff>
      <xdr:row>91</xdr:row>
      <xdr:rowOff>790575</xdr:rowOff>
    </xdr:to>
    <xdr:grpSp>
      <xdr:nvGrpSpPr>
        <xdr:cNvPr id="1251740" name="Groupe 13"/>
        <xdr:cNvGrpSpPr>
          <a:grpSpLocks/>
        </xdr:cNvGrpSpPr>
      </xdr:nvGrpSpPr>
      <xdr:grpSpPr bwMode="auto">
        <a:xfrm>
          <a:off x="2076450" y="23783925"/>
          <a:ext cx="1743075" cy="685800"/>
          <a:chOff x="8439150" y="2433974"/>
          <a:chExt cx="1552826" cy="699751"/>
        </a:xfrm>
      </xdr:grpSpPr>
      <xdr:sp macro="" textlink="">
        <xdr:nvSpPr>
          <xdr:cNvPr id="14" name="ZoneTexte 13"/>
          <xdr:cNvSpPr txBox="1"/>
        </xdr:nvSpPr>
        <xdr:spPr>
          <a:xfrm>
            <a:off x="8439150" y="2638068"/>
            <a:ext cx="1552826" cy="495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1745" name="Image 12" descr="Ctp_Log.png"/>
          <xdr:cNvPicPr>
            <a:picLocks noChangeAspect="1"/>
          </xdr:cNvPicPr>
        </xdr:nvPicPr>
        <xdr:blipFill>
          <a:blip xmlns:r="http://schemas.openxmlformats.org/officeDocument/2006/relationships" r:embed="rId4" cstate="print"/>
          <a:srcRect/>
          <a:stretch>
            <a:fillRect/>
          </a:stretch>
        </xdr:blipFill>
        <xdr:spPr bwMode="auto">
          <a:xfrm>
            <a:off x="9321316" y="2433974"/>
            <a:ext cx="271848" cy="442762"/>
          </a:xfrm>
          <a:prstGeom prst="rect">
            <a:avLst/>
          </a:prstGeom>
          <a:noFill/>
          <a:ln w="9525">
            <a:noFill/>
            <a:miter lim="800000"/>
            <a:headEnd/>
            <a:tailEnd/>
          </a:ln>
        </xdr:spPr>
      </xdr:pic>
    </xdr:grpSp>
    <xdr:clientData/>
  </xdr:twoCellAnchor>
  <xdr:twoCellAnchor>
    <xdr:from>
      <xdr:col>7</xdr:col>
      <xdr:colOff>381000</xdr:colOff>
      <xdr:row>17</xdr:row>
      <xdr:rowOff>298450</xdr:rowOff>
    </xdr:from>
    <xdr:to>
      <xdr:col>10</xdr:col>
      <xdr:colOff>371475</xdr:colOff>
      <xdr:row>17</xdr:row>
      <xdr:rowOff>441325</xdr:rowOff>
    </xdr:to>
    <xdr:sp macro="" textlink="">
      <xdr:nvSpPr>
        <xdr:cNvPr id="16" name="Text Box 28"/>
        <xdr:cNvSpPr txBox="1">
          <a:spLocks noChangeArrowheads="1"/>
        </xdr:cNvSpPr>
      </xdr:nvSpPr>
      <xdr:spPr bwMode="auto">
        <a:xfrm>
          <a:off x="6953250" y="5127625"/>
          <a:ext cx="2543175" cy="142875"/>
        </a:xfrm>
        <a:prstGeom prst="rect">
          <a:avLst/>
        </a:prstGeom>
        <a:noFill/>
        <a:ln w="9525">
          <a:noFill/>
          <a:miter lim="800000"/>
          <a:headEnd/>
          <a:tailEnd/>
        </a:ln>
      </xdr:spPr>
      <xdr:txBody>
        <a:bodyPr vertOverflow="clip" wrap="square" lIns="27432" tIns="32004" rIns="0" bIns="0" anchor="t" upright="1"/>
        <a:lstStyle/>
        <a:p>
          <a:pPr algn="l" rtl="1">
            <a:defRPr sz="1000"/>
          </a:pPr>
          <a:r>
            <a:rPr lang="fr-FR" sz="800" b="1" i="0" strike="noStrike">
              <a:solidFill>
                <a:sysClr val="windowText" lastClr="000000"/>
              </a:solidFill>
              <a:latin typeface="Trebuchet MS"/>
            </a:rPr>
            <a:t>Expéditeur : </a:t>
          </a:r>
          <a:r>
            <a:rPr lang="fr-FR" sz="800" b="0" i="0" strike="noStrike">
              <a:solidFill>
                <a:sysClr val="windowText" lastClr="000000"/>
              </a:solidFill>
              <a:latin typeface="Trebuchet MS"/>
            </a:rPr>
            <a:t>15 rue Molière, 34290 SERVIAN</a:t>
          </a:r>
        </a:p>
      </xdr:txBody>
    </xdr:sp>
    <xdr:clientData/>
  </xdr:twoCellAnchor>
  <xdr:twoCellAnchor editAs="oneCell">
    <xdr:from>
      <xdr:col>3</xdr:col>
      <xdr:colOff>38100</xdr:colOff>
      <xdr:row>0</xdr:row>
      <xdr:rowOff>95250</xdr:rowOff>
    </xdr:from>
    <xdr:to>
      <xdr:col>5</xdr:col>
      <xdr:colOff>666750</xdr:colOff>
      <xdr:row>2</xdr:row>
      <xdr:rowOff>361950</xdr:rowOff>
    </xdr:to>
    <xdr:pic>
      <xdr:nvPicPr>
        <xdr:cNvPr id="1251742" name="Image 21" descr="FLORAL.JPG"/>
        <xdr:cNvPicPr>
          <a:picLocks noChangeAspect="1"/>
        </xdr:cNvPicPr>
      </xdr:nvPicPr>
      <xdr:blipFill>
        <a:blip xmlns:r="http://schemas.openxmlformats.org/officeDocument/2006/relationships" r:embed="rId5"/>
        <a:srcRect t="17854" b="30923"/>
        <a:stretch>
          <a:fillRect/>
        </a:stretch>
      </xdr:blipFill>
      <xdr:spPr bwMode="auto">
        <a:xfrm>
          <a:off x="3895725" y="95250"/>
          <a:ext cx="2438400" cy="1666875"/>
        </a:xfrm>
        <a:prstGeom prst="rect">
          <a:avLst/>
        </a:prstGeom>
        <a:noFill/>
        <a:ln w="9525">
          <a:noFill/>
          <a:miter lim="800000"/>
          <a:headEnd/>
          <a:tailEnd/>
        </a:ln>
      </xdr:spPr>
    </xdr:pic>
    <xdr:clientData/>
  </xdr:twoCellAnchor>
  <xdr:twoCellAnchor editAs="oneCell">
    <xdr:from>
      <xdr:col>3</xdr:col>
      <xdr:colOff>66675</xdr:colOff>
      <xdr:row>91</xdr:row>
      <xdr:rowOff>47625</xdr:rowOff>
    </xdr:from>
    <xdr:to>
      <xdr:col>5</xdr:col>
      <xdr:colOff>714375</xdr:colOff>
      <xdr:row>93</xdr:row>
      <xdr:rowOff>409575</xdr:rowOff>
    </xdr:to>
    <xdr:pic>
      <xdr:nvPicPr>
        <xdr:cNvPr id="1251743" name="Image 22" descr="2017-0502_EP-FLORA.jpg"/>
        <xdr:cNvPicPr>
          <a:picLocks noChangeAspect="1"/>
        </xdr:cNvPicPr>
      </xdr:nvPicPr>
      <xdr:blipFill>
        <a:blip xmlns:r="http://schemas.openxmlformats.org/officeDocument/2006/relationships" r:embed="rId6" cstate="print"/>
        <a:srcRect r="19183"/>
        <a:stretch>
          <a:fillRect/>
        </a:stretch>
      </xdr:blipFill>
      <xdr:spPr bwMode="auto">
        <a:xfrm>
          <a:off x="3924300" y="23726775"/>
          <a:ext cx="2457450" cy="15335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314325</xdr:colOff>
      <xdr:row>1</xdr:row>
      <xdr:rowOff>0</xdr:rowOff>
    </xdr:from>
    <xdr:to>
      <xdr:col>5</xdr:col>
      <xdr:colOff>180975</xdr:colOff>
      <xdr:row>4</xdr:row>
      <xdr:rowOff>0</xdr:rowOff>
    </xdr:to>
    <xdr:grpSp>
      <xdr:nvGrpSpPr>
        <xdr:cNvPr id="1316947" name="Groupe 13"/>
        <xdr:cNvGrpSpPr>
          <a:grpSpLocks/>
        </xdr:cNvGrpSpPr>
      </xdr:nvGrpSpPr>
      <xdr:grpSpPr bwMode="auto">
        <a:xfrm>
          <a:off x="4128990" y="200608"/>
          <a:ext cx="1900724" cy="550506"/>
          <a:chOff x="8439148" y="2507141"/>
          <a:chExt cx="1552826" cy="626582"/>
        </a:xfrm>
      </xdr:grpSpPr>
      <xdr:sp macro="" textlink="">
        <xdr:nvSpPr>
          <xdr:cNvPr id="4" name="ZoneTexte 3"/>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87"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xdr:from>
      <xdr:col>8</xdr:col>
      <xdr:colOff>310515</xdr:colOff>
      <xdr:row>11</xdr:row>
      <xdr:rowOff>3810</xdr:rowOff>
    </xdr:from>
    <xdr:to>
      <xdr:col>9</xdr:col>
      <xdr:colOff>180975</xdr:colOff>
      <xdr:row>11</xdr:row>
      <xdr:rowOff>1905</xdr:rowOff>
    </xdr:to>
    <xdr:sp macro="" textlink="">
      <xdr:nvSpPr>
        <xdr:cNvPr id="6" name="Text Box 15"/>
        <xdr:cNvSpPr txBox="1">
          <a:spLocks noChangeArrowheads="1"/>
        </xdr:cNvSpPr>
      </xdr:nvSpPr>
      <xdr:spPr bwMode="auto">
        <a:xfrm>
          <a:off x="6406515" y="2842260"/>
          <a:ext cx="632460"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8</xdr:col>
      <xdr:colOff>310515</xdr:colOff>
      <xdr:row>66</xdr:row>
      <xdr:rowOff>3810</xdr:rowOff>
    </xdr:from>
    <xdr:to>
      <xdr:col>9</xdr:col>
      <xdr:colOff>180975</xdr:colOff>
      <xdr:row>66</xdr:row>
      <xdr:rowOff>1905</xdr:rowOff>
    </xdr:to>
    <xdr:sp macro="" textlink="">
      <xdr:nvSpPr>
        <xdr:cNvPr id="11" name="Text Box 15"/>
        <xdr:cNvSpPr txBox="1">
          <a:spLocks noChangeArrowheads="1"/>
        </xdr:cNvSpPr>
      </xdr:nvSpPr>
      <xdr:spPr bwMode="auto">
        <a:xfrm>
          <a:off x="6406515" y="12833985"/>
          <a:ext cx="632460"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41</xdr:row>
      <xdr:rowOff>180975</xdr:rowOff>
    </xdr:from>
    <xdr:to>
      <xdr:col>4</xdr:col>
      <xdr:colOff>866775</xdr:colOff>
      <xdr:row>44</xdr:row>
      <xdr:rowOff>866775</xdr:rowOff>
    </xdr:to>
    <xdr:pic>
      <xdr:nvPicPr>
        <xdr:cNvPr id="1316950"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8067675"/>
          <a:ext cx="2447925" cy="1314450"/>
        </a:xfrm>
        <a:prstGeom prst="rect">
          <a:avLst/>
        </a:prstGeom>
        <a:noFill/>
        <a:ln w="9525">
          <a:noFill/>
          <a:miter lim="800000"/>
          <a:headEnd/>
          <a:tailEnd/>
        </a:ln>
      </xdr:spPr>
    </xdr:pic>
    <xdr:clientData/>
  </xdr:twoCellAnchor>
  <xdr:twoCellAnchor>
    <xdr:from>
      <xdr:col>3</xdr:col>
      <xdr:colOff>323850</xdr:colOff>
      <xdr:row>49</xdr:row>
      <xdr:rowOff>47625</xdr:rowOff>
    </xdr:from>
    <xdr:to>
      <xdr:col>5</xdr:col>
      <xdr:colOff>190500</xdr:colOff>
      <xdr:row>52</xdr:row>
      <xdr:rowOff>19050</xdr:rowOff>
    </xdr:to>
    <xdr:grpSp>
      <xdr:nvGrpSpPr>
        <xdr:cNvPr id="1316951" name="Groupe 13"/>
        <xdr:cNvGrpSpPr>
          <a:grpSpLocks/>
        </xdr:cNvGrpSpPr>
      </xdr:nvGrpSpPr>
      <xdr:grpSpPr bwMode="auto">
        <a:xfrm>
          <a:off x="4138516" y="9864984"/>
          <a:ext cx="1899167" cy="574805"/>
          <a:chOff x="11878741" y="2569798"/>
          <a:chExt cx="1552826" cy="616141"/>
        </a:xfrm>
      </xdr:grpSpPr>
      <xdr:sp macro="" textlink="">
        <xdr:nvSpPr>
          <xdr:cNvPr id="13" name="ZoneTexte 12"/>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85"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59</xdr:row>
      <xdr:rowOff>3810</xdr:rowOff>
    </xdr:from>
    <xdr:to>
      <xdr:col>9</xdr:col>
      <xdr:colOff>180975</xdr:colOff>
      <xdr:row>59</xdr:row>
      <xdr:rowOff>1905</xdr:rowOff>
    </xdr:to>
    <xdr:sp macro="" textlink="">
      <xdr:nvSpPr>
        <xdr:cNvPr id="15" name="Text Box 15"/>
        <xdr:cNvSpPr txBox="1">
          <a:spLocks noChangeArrowheads="1"/>
        </xdr:cNvSpPr>
      </xdr:nvSpPr>
      <xdr:spPr bwMode="auto">
        <a:xfrm>
          <a:off x="6682740" y="215646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89</xdr:row>
      <xdr:rowOff>180975</xdr:rowOff>
    </xdr:from>
    <xdr:to>
      <xdr:col>4</xdr:col>
      <xdr:colOff>866775</xdr:colOff>
      <xdr:row>92</xdr:row>
      <xdr:rowOff>866775</xdr:rowOff>
    </xdr:to>
    <xdr:pic>
      <xdr:nvPicPr>
        <xdr:cNvPr id="1316953"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18507075"/>
          <a:ext cx="2447925" cy="1314450"/>
        </a:xfrm>
        <a:prstGeom prst="rect">
          <a:avLst/>
        </a:prstGeom>
        <a:noFill/>
        <a:ln w="9525">
          <a:noFill/>
          <a:miter lim="800000"/>
          <a:headEnd/>
          <a:tailEnd/>
        </a:ln>
      </xdr:spPr>
    </xdr:pic>
    <xdr:clientData/>
  </xdr:twoCellAnchor>
  <xdr:twoCellAnchor>
    <xdr:from>
      <xdr:col>8</xdr:col>
      <xdr:colOff>310515</xdr:colOff>
      <xdr:row>112</xdr:row>
      <xdr:rowOff>3810</xdr:rowOff>
    </xdr:from>
    <xdr:to>
      <xdr:col>9</xdr:col>
      <xdr:colOff>180975</xdr:colOff>
      <xdr:row>112</xdr:row>
      <xdr:rowOff>1905</xdr:rowOff>
    </xdr:to>
    <xdr:sp macro="" textlink="">
      <xdr:nvSpPr>
        <xdr:cNvPr id="14" name="Text Box 15"/>
        <xdr:cNvSpPr txBox="1">
          <a:spLocks noChangeArrowheads="1"/>
        </xdr:cNvSpPr>
      </xdr:nvSpPr>
      <xdr:spPr bwMode="auto">
        <a:xfrm>
          <a:off x="6682740" y="137102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95</xdr:row>
      <xdr:rowOff>47625</xdr:rowOff>
    </xdr:from>
    <xdr:to>
      <xdr:col>5</xdr:col>
      <xdr:colOff>190500</xdr:colOff>
      <xdr:row>98</xdr:row>
      <xdr:rowOff>19050</xdr:rowOff>
    </xdr:to>
    <xdr:grpSp>
      <xdr:nvGrpSpPr>
        <xdr:cNvPr id="1316955" name="Groupe 13"/>
        <xdr:cNvGrpSpPr>
          <a:grpSpLocks/>
        </xdr:cNvGrpSpPr>
      </xdr:nvGrpSpPr>
      <xdr:grpSpPr bwMode="auto">
        <a:xfrm>
          <a:off x="4138516" y="19788090"/>
          <a:ext cx="1899167" cy="574805"/>
          <a:chOff x="11878741" y="2569798"/>
          <a:chExt cx="1552826" cy="616141"/>
        </a:xfrm>
      </xdr:grpSpPr>
      <xdr:sp macro="" textlink="">
        <xdr:nvSpPr>
          <xdr:cNvPr id="17" name="ZoneTexte 16"/>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83"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105</xdr:row>
      <xdr:rowOff>3810</xdr:rowOff>
    </xdr:from>
    <xdr:to>
      <xdr:col>9</xdr:col>
      <xdr:colOff>180975</xdr:colOff>
      <xdr:row>105</xdr:row>
      <xdr:rowOff>1905</xdr:rowOff>
    </xdr:to>
    <xdr:sp macro="" textlink="">
      <xdr:nvSpPr>
        <xdr:cNvPr id="19" name="Text Box 15"/>
        <xdr:cNvSpPr txBox="1">
          <a:spLocks noChangeArrowheads="1"/>
        </xdr:cNvSpPr>
      </xdr:nvSpPr>
      <xdr:spPr bwMode="auto">
        <a:xfrm>
          <a:off x="6682740" y="123101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135</xdr:row>
      <xdr:rowOff>180975</xdr:rowOff>
    </xdr:from>
    <xdr:to>
      <xdr:col>4</xdr:col>
      <xdr:colOff>866775</xdr:colOff>
      <xdr:row>138</xdr:row>
      <xdr:rowOff>866775</xdr:rowOff>
    </xdr:to>
    <xdr:pic>
      <xdr:nvPicPr>
        <xdr:cNvPr id="1316957"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28832175"/>
          <a:ext cx="2447925" cy="1314450"/>
        </a:xfrm>
        <a:prstGeom prst="rect">
          <a:avLst/>
        </a:prstGeom>
        <a:noFill/>
        <a:ln w="9525">
          <a:noFill/>
          <a:miter lim="800000"/>
          <a:headEnd/>
          <a:tailEnd/>
        </a:ln>
      </xdr:spPr>
    </xdr:pic>
    <xdr:clientData/>
  </xdr:twoCellAnchor>
  <xdr:twoCellAnchor>
    <xdr:from>
      <xdr:col>8</xdr:col>
      <xdr:colOff>310515</xdr:colOff>
      <xdr:row>158</xdr:row>
      <xdr:rowOff>3810</xdr:rowOff>
    </xdr:from>
    <xdr:to>
      <xdr:col>9</xdr:col>
      <xdr:colOff>180975</xdr:colOff>
      <xdr:row>158</xdr:row>
      <xdr:rowOff>1905</xdr:rowOff>
    </xdr:to>
    <xdr:sp macro="" textlink="">
      <xdr:nvSpPr>
        <xdr:cNvPr id="20" name="Text Box 15"/>
        <xdr:cNvSpPr txBox="1">
          <a:spLocks noChangeArrowheads="1"/>
        </xdr:cNvSpPr>
      </xdr:nvSpPr>
      <xdr:spPr bwMode="auto">
        <a:xfrm>
          <a:off x="6682740" y="240353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141</xdr:row>
      <xdr:rowOff>47625</xdr:rowOff>
    </xdr:from>
    <xdr:to>
      <xdr:col>5</xdr:col>
      <xdr:colOff>190500</xdr:colOff>
      <xdr:row>144</xdr:row>
      <xdr:rowOff>19050</xdr:rowOff>
    </xdr:to>
    <xdr:grpSp>
      <xdr:nvGrpSpPr>
        <xdr:cNvPr id="1316959" name="Groupe 13"/>
        <xdr:cNvGrpSpPr>
          <a:grpSpLocks/>
        </xdr:cNvGrpSpPr>
      </xdr:nvGrpSpPr>
      <xdr:grpSpPr bwMode="auto">
        <a:xfrm>
          <a:off x="4138516" y="29711197"/>
          <a:ext cx="1899167" cy="574804"/>
          <a:chOff x="11878741" y="2569798"/>
          <a:chExt cx="1552826" cy="616141"/>
        </a:xfrm>
      </xdr:grpSpPr>
      <xdr:sp macro="" textlink="">
        <xdr:nvSpPr>
          <xdr:cNvPr id="22" name="ZoneTexte 21"/>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81"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151</xdr:row>
      <xdr:rowOff>3810</xdr:rowOff>
    </xdr:from>
    <xdr:to>
      <xdr:col>9</xdr:col>
      <xdr:colOff>180975</xdr:colOff>
      <xdr:row>151</xdr:row>
      <xdr:rowOff>1905</xdr:rowOff>
    </xdr:to>
    <xdr:sp macro="" textlink="">
      <xdr:nvSpPr>
        <xdr:cNvPr id="24" name="Text Box 15"/>
        <xdr:cNvSpPr txBox="1">
          <a:spLocks noChangeArrowheads="1"/>
        </xdr:cNvSpPr>
      </xdr:nvSpPr>
      <xdr:spPr bwMode="auto">
        <a:xfrm>
          <a:off x="6682740" y="226352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181</xdr:row>
      <xdr:rowOff>180975</xdr:rowOff>
    </xdr:from>
    <xdr:to>
      <xdr:col>4</xdr:col>
      <xdr:colOff>866775</xdr:colOff>
      <xdr:row>184</xdr:row>
      <xdr:rowOff>866775</xdr:rowOff>
    </xdr:to>
    <xdr:pic>
      <xdr:nvPicPr>
        <xdr:cNvPr id="1316961"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39157275"/>
          <a:ext cx="2447925" cy="1314450"/>
        </a:xfrm>
        <a:prstGeom prst="rect">
          <a:avLst/>
        </a:prstGeom>
        <a:noFill/>
        <a:ln w="9525">
          <a:noFill/>
          <a:miter lim="800000"/>
          <a:headEnd/>
          <a:tailEnd/>
        </a:ln>
      </xdr:spPr>
    </xdr:pic>
    <xdr:clientData/>
  </xdr:twoCellAnchor>
  <xdr:twoCellAnchor>
    <xdr:from>
      <xdr:col>8</xdr:col>
      <xdr:colOff>310515</xdr:colOff>
      <xdr:row>207</xdr:row>
      <xdr:rowOff>3810</xdr:rowOff>
    </xdr:from>
    <xdr:to>
      <xdr:col>9</xdr:col>
      <xdr:colOff>180975</xdr:colOff>
      <xdr:row>207</xdr:row>
      <xdr:rowOff>1905</xdr:rowOff>
    </xdr:to>
    <xdr:sp macro="" textlink="">
      <xdr:nvSpPr>
        <xdr:cNvPr id="25" name="Text Box 15"/>
        <xdr:cNvSpPr txBox="1">
          <a:spLocks noChangeArrowheads="1"/>
        </xdr:cNvSpPr>
      </xdr:nvSpPr>
      <xdr:spPr bwMode="auto">
        <a:xfrm>
          <a:off x="6682740" y="343604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187</xdr:row>
      <xdr:rowOff>47625</xdr:rowOff>
    </xdr:from>
    <xdr:to>
      <xdr:col>5</xdr:col>
      <xdr:colOff>190500</xdr:colOff>
      <xdr:row>190</xdr:row>
      <xdr:rowOff>19050</xdr:rowOff>
    </xdr:to>
    <xdr:grpSp>
      <xdr:nvGrpSpPr>
        <xdr:cNvPr id="1316963" name="Groupe 13"/>
        <xdr:cNvGrpSpPr>
          <a:grpSpLocks/>
        </xdr:cNvGrpSpPr>
      </xdr:nvGrpSpPr>
      <xdr:grpSpPr bwMode="auto">
        <a:xfrm>
          <a:off x="4138516" y="39634303"/>
          <a:ext cx="1899167" cy="574804"/>
          <a:chOff x="11878741" y="2569798"/>
          <a:chExt cx="1552826" cy="616141"/>
        </a:xfrm>
      </xdr:grpSpPr>
      <xdr:sp macro="" textlink="">
        <xdr:nvSpPr>
          <xdr:cNvPr id="27" name="ZoneTexte 26"/>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79"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197</xdr:row>
      <xdr:rowOff>3810</xdr:rowOff>
    </xdr:from>
    <xdr:to>
      <xdr:col>9</xdr:col>
      <xdr:colOff>180975</xdr:colOff>
      <xdr:row>197</xdr:row>
      <xdr:rowOff>1905</xdr:rowOff>
    </xdr:to>
    <xdr:sp macro="" textlink="">
      <xdr:nvSpPr>
        <xdr:cNvPr id="29" name="Text Box 15"/>
        <xdr:cNvSpPr txBox="1">
          <a:spLocks noChangeArrowheads="1"/>
        </xdr:cNvSpPr>
      </xdr:nvSpPr>
      <xdr:spPr bwMode="auto">
        <a:xfrm>
          <a:off x="6682740" y="329603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230</xdr:row>
      <xdr:rowOff>180975</xdr:rowOff>
    </xdr:from>
    <xdr:to>
      <xdr:col>4</xdr:col>
      <xdr:colOff>866775</xdr:colOff>
      <xdr:row>233</xdr:row>
      <xdr:rowOff>895350</xdr:rowOff>
    </xdr:to>
    <xdr:pic>
      <xdr:nvPicPr>
        <xdr:cNvPr id="1316965"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49949100"/>
          <a:ext cx="2447925" cy="1314450"/>
        </a:xfrm>
        <a:prstGeom prst="rect">
          <a:avLst/>
        </a:prstGeom>
        <a:noFill/>
        <a:ln w="9525">
          <a:noFill/>
          <a:miter lim="800000"/>
          <a:headEnd/>
          <a:tailEnd/>
        </a:ln>
      </xdr:spPr>
    </xdr:pic>
    <xdr:clientData/>
  </xdr:twoCellAnchor>
  <xdr:twoCellAnchor>
    <xdr:from>
      <xdr:col>8</xdr:col>
      <xdr:colOff>310515</xdr:colOff>
      <xdr:row>256</xdr:row>
      <xdr:rowOff>3810</xdr:rowOff>
    </xdr:from>
    <xdr:to>
      <xdr:col>9</xdr:col>
      <xdr:colOff>180975</xdr:colOff>
      <xdr:row>256</xdr:row>
      <xdr:rowOff>1905</xdr:rowOff>
    </xdr:to>
    <xdr:sp macro="" textlink="">
      <xdr:nvSpPr>
        <xdr:cNvPr id="31" name="Text Box 15"/>
        <xdr:cNvSpPr txBox="1">
          <a:spLocks noChangeArrowheads="1"/>
        </xdr:cNvSpPr>
      </xdr:nvSpPr>
      <xdr:spPr bwMode="auto">
        <a:xfrm>
          <a:off x="6682740" y="4523803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236</xdr:row>
      <xdr:rowOff>47625</xdr:rowOff>
    </xdr:from>
    <xdr:to>
      <xdr:col>5</xdr:col>
      <xdr:colOff>190500</xdr:colOff>
      <xdr:row>239</xdr:row>
      <xdr:rowOff>19050</xdr:rowOff>
    </xdr:to>
    <xdr:grpSp>
      <xdr:nvGrpSpPr>
        <xdr:cNvPr id="1316967" name="Groupe 13"/>
        <xdr:cNvGrpSpPr>
          <a:grpSpLocks/>
        </xdr:cNvGrpSpPr>
      </xdr:nvGrpSpPr>
      <xdr:grpSpPr bwMode="auto">
        <a:xfrm>
          <a:off x="4138516" y="49722250"/>
          <a:ext cx="1899167" cy="574804"/>
          <a:chOff x="11878741" y="2569798"/>
          <a:chExt cx="1552826" cy="616141"/>
        </a:xfrm>
      </xdr:grpSpPr>
      <xdr:sp macro="" textlink="">
        <xdr:nvSpPr>
          <xdr:cNvPr id="33" name="ZoneTexte 32"/>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77"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246</xdr:row>
      <xdr:rowOff>3810</xdr:rowOff>
    </xdr:from>
    <xdr:to>
      <xdr:col>9</xdr:col>
      <xdr:colOff>180975</xdr:colOff>
      <xdr:row>246</xdr:row>
      <xdr:rowOff>1905</xdr:rowOff>
    </xdr:to>
    <xdr:sp macro="" textlink="">
      <xdr:nvSpPr>
        <xdr:cNvPr id="35" name="Text Box 15"/>
        <xdr:cNvSpPr txBox="1">
          <a:spLocks noChangeArrowheads="1"/>
        </xdr:cNvSpPr>
      </xdr:nvSpPr>
      <xdr:spPr bwMode="auto">
        <a:xfrm>
          <a:off x="6682740" y="432854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1095375</xdr:colOff>
      <xdr:row>279</xdr:row>
      <xdr:rowOff>114300</xdr:rowOff>
    </xdr:from>
    <xdr:to>
      <xdr:col>4</xdr:col>
      <xdr:colOff>800100</xdr:colOff>
      <xdr:row>282</xdr:row>
      <xdr:rowOff>790575</xdr:rowOff>
    </xdr:to>
    <xdr:pic>
      <xdr:nvPicPr>
        <xdr:cNvPr id="1316969"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838450" y="60464700"/>
          <a:ext cx="2447925" cy="1314450"/>
        </a:xfrm>
        <a:prstGeom prst="rect">
          <a:avLst/>
        </a:prstGeom>
        <a:noFill/>
        <a:ln w="9525">
          <a:noFill/>
          <a:miter lim="800000"/>
          <a:headEnd/>
          <a:tailEnd/>
        </a:ln>
      </xdr:spPr>
    </xdr:pic>
    <xdr:clientData/>
  </xdr:twoCellAnchor>
  <xdr:twoCellAnchor>
    <xdr:from>
      <xdr:col>8</xdr:col>
      <xdr:colOff>310515</xdr:colOff>
      <xdr:row>305</xdr:row>
      <xdr:rowOff>3810</xdr:rowOff>
    </xdr:from>
    <xdr:to>
      <xdr:col>9</xdr:col>
      <xdr:colOff>180975</xdr:colOff>
      <xdr:row>305</xdr:row>
      <xdr:rowOff>1905</xdr:rowOff>
    </xdr:to>
    <xdr:sp macro="" textlink="">
      <xdr:nvSpPr>
        <xdr:cNvPr id="37" name="Text Box 15"/>
        <xdr:cNvSpPr txBox="1">
          <a:spLocks noChangeArrowheads="1"/>
        </xdr:cNvSpPr>
      </xdr:nvSpPr>
      <xdr:spPr bwMode="auto">
        <a:xfrm>
          <a:off x="6682740" y="557345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285</xdr:row>
      <xdr:rowOff>47625</xdr:rowOff>
    </xdr:from>
    <xdr:to>
      <xdr:col>5</xdr:col>
      <xdr:colOff>190500</xdr:colOff>
      <xdr:row>288</xdr:row>
      <xdr:rowOff>19050</xdr:rowOff>
    </xdr:to>
    <xdr:grpSp>
      <xdr:nvGrpSpPr>
        <xdr:cNvPr id="1316971" name="Groupe 13"/>
        <xdr:cNvGrpSpPr>
          <a:grpSpLocks/>
        </xdr:cNvGrpSpPr>
      </xdr:nvGrpSpPr>
      <xdr:grpSpPr bwMode="auto">
        <a:xfrm>
          <a:off x="4138516" y="59928384"/>
          <a:ext cx="1899167" cy="574805"/>
          <a:chOff x="11878741" y="2569798"/>
          <a:chExt cx="1552826" cy="616141"/>
        </a:xfrm>
      </xdr:grpSpPr>
      <xdr:sp macro="" textlink="">
        <xdr:nvSpPr>
          <xdr:cNvPr id="39" name="ZoneTexte 38"/>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6975"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295</xdr:row>
      <xdr:rowOff>3810</xdr:rowOff>
    </xdr:from>
    <xdr:to>
      <xdr:col>9</xdr:col>
      <xdr:colOff>180975</xdr:colOff>
      <xdr:row>295</xdr:row>
      <xdr:rowOff>1905</xdr:rowOff>
    </xdr:to>
    <xdr:sp macro="" textlink="">
      <xdr:nvSpPr>
        <xdr:cNvPr id="41" name="Text Box 15"/>
        <xdr:cNvSpPr txBox="1">
          <a:spLocks noChangeArrowheads="1"/>
        </xdr:cNvSpPr>
      </xdr:nvSpPr>
      <xdr:spPr bwMode="auto">
        <a:xfrm>
          <a:off x="6682740" y="5378196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971550</xdr:colOff>
      <xdr:row>327</xdr:row>
      <xdr:rowOff>238125</xdr:rowOff>
    </xdr:from>
    <xdr:to>
      <xdr:col>4</xdr:col>
      <xdr:colOff>676275</xdr:colOff>
      <xdr:row>331</xdr:row>
      <xdr:rowOff>628650</xdr:rowOff>
    </xdr:to>
    <xdr:pic>
      <xdr:nvPicPr>
        <xdr:cNvPr id="1316973"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714625" y="70923150"/>
          <a:ext cx="2447925" cy="13144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314325</xdr:colOff>
      <xdr:row>1</xdr:row>
      <xdr:rowOff>0</xdr:rowOff>
    </xdr:from>
    <xdr:to>
      <xdr:col>5</xdr:col>
      <xdr:colOff>180975</xdr:colOff>
      <xdr:row>4</xdr:row>
      <xdr:rowOff>0</xdr:rowOff>
    </xdr:to>
    <xdr:grpSp>
      <xdr:nvGrpSpPr>
        <xdr:cNvPr id="1288813" name="Groupe 13"/>
        <xdr:cNvGrpSpPr>
          <a:grpSpLocks/>
        </xdr:cNvGrpSpPr>
      </xdr:nvGrpSpPr>
      <xdr:grpSpPr bwMode="auto">
        <a:xfrm>
          <a:off x="4067175" y="209550"/>
          <a:ext cx="1885950" cy="571500"/>
          <a:chOff x="8439148" y="2507141"/>
          <a:chExt cx="1552826" cy="626582"/>
        </a:xfrm>
      </xdr:grpSpPr>
      <xdr:sp macro="" textlink="">
        <xdr:nvSpPr>
          <xdr:cNvPr id="3" name="ZoneTexte 2"/>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88835"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xdr:from>
      <xdr:col>8</xdr:col>
      <xdr:colOff>310515</xdr:colOff>
      <xdr:row>11</xdr:row>
      <xdr:rowOff>3810</xdr:rowOff>
    </xdr:from>
    <xdr:to>
      <xdr:col>9</xdr:col>
      <xdr:colOff>180975</xdr:colOff>
      <xdr:row>11</xdr:row>
      <xdr:rowOff>1905</xdr:rowOff>
    </xdr:to>
    <xdr:sp macro="" textlink="">
      <xdr:nvSpPr>
        <xdr:cNvPr id="5" name="Text Box 15"/>
        <xdr:cNvSpPr txBox="1">
          <a:spLocks noChangeArrowheads="1"/>
        </xdr:cNvSpPr>
      </xdr:nvSpPr>
      <xdr:spPr bwMode="auto">
        <a:xfrm>
          <a:off x="6682740" y="215646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8</xdr:col>
      <xdr:colOff>310515</xdr:colOff>
      <xdr:row>66</xdr:row>
      <xdr:rowOff>3810</xdr:rowOff>
    </xdr:from>
    <xdr:to>
      <xdr:col>9</xdr:col>
      <xdr:colOff>180975</xdr:colOff>
      <xdr:row>66</xdr:row>
      <xdr:rowOff>1905</xdr:rowOff>
    </xdr:to>
    <xdr:sp macro="" textlink="">
      <xdr:nvSpPr>
        <xdr:cNvPr id="6" name="Text Box 15"/>
        <xdr:cNvSpPr txBox="1">
          <a:spLocks noChangeArrowheads="1"/>
        </xdr:cNvSpPr>
      </xdr:nvSpPr>
      <xdr:spPr bwMode="auto">
        <a:xfrm>
          <a:off x="6682740" y="137102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41</xdr:row>
      <xdr:rowOff>180975</xdr:rowOff>
    </xdr:from>
    <xdr:to>
      <xdr:col>4</xdr:col>
      <xdr:colOff>866775</xdr:colOff>
      <xdr:row>44</xdr:row>
      <xdr:rowOff>866775</xdr:rowOff>
    </xdr:to>
    <xdr:pic>
      <xdr:nvPicPr>
        <xdr:cNvPr id="1288816"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8067675"/>
          <a:ext cx="2447925" cy="1314450"/>
        </a:xfrm>
        <a:prstGeom prst="rect">
          <a:avLst/>
        </a:prstGeom>
        <a:noFill/>
        <a:ln w="9525">
          <a:noFill/>
          <a:miter lim="800000"/>
          <a:headEnd/>
          <a:tailEnd/>
        </a:ln>
      </xdr:spPr>
    </xdr:pic>
    <xdr:clientData/>
  </xdr:twoCellAnchor>
  <xdr:twoCellAnchor>
    <xdr:from>
      <xdr:col>3</xdr:col>
      <xdr:colOff>323850</xdr:colOff>
      <xdr:row>49</xdr:row>
      <xdr:rowOff>47625</xdr:rowOff>
    </xdr:from>
    <xdr:to>
      <xdr:col>5</xdr:col>
      <xdr:colOff>190500</xdr:colOff>
      <xdr:row>52</xdr:row>
      <xdr:rowOff>19050</xdr:rowOff>
    </xdr:to>
    <xdr:grpSp>
      <xdr:nvGrpSpPr>
        <xdr:cNvPr id="1288817" name="Groupe 13"/>
        <xdr:cNvGrpSpPr>
          <a:grpSpLocks/>
        </xdr:cNvGrpSpPr>
      </xdr:nvGrpSpPr>
      <xdr:grpSpPr bwMode="auto">
        <a:xfrm>
          <a:off x="4076700" y="10258425"/>
          <a:ext cx="1885950" cy="600075"/>
          <a:chOff x="11878741" y="2569798"/>
          <a:chExt cx="1552826" cy="616141"/>
        </a:xfrm>
      </xdr:grpSpPr>
      <xdr:sp macro="" textlink="">
        <xdr:nvSpPr>
          <xdr:cNvPr id="9" name="ZoneTexte 8"/>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88833"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59</xdr:row>
      <xdr:rowOff>3810</xdr:rowOff>
    </xdr:from>
    <xdr:to>
      <xdr:col>9</xdr:col>
      <xdr:colOff>180975</xdr:colOff>
      <xdr:row>59</xdr:row>
      <xdr:rowOff>1905</xdr:rowOff>
    </xdr:to>
    <xdr:sp macro="" textlink="">
      <xdr:nvSpPr>
        <xdr:cNvPr id="11" name="Text Box 15"/>
        <xdr:cNvSpPr txBox="1">
          <a:spLocks noChangeArrowheads="1"/>
        </xdr:cNvSpPr>
      </xdr:nvSpPr>
      <xdr:spPr bwMode="auto">
        <a:xfrm>
          <a:off x="6682740" y="123101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89</xdr:row>
      <xdr:rowOff>180975</xdr:rowOff>
    </xdr:from>
    <xdr:to>
      <xdr:col>4</xdr:col>
      <xdr:colOff>866775</xdr:colOff>
      <xdr:row>92</xdr:row>
      <xdr:rowOff>866775</xdr:rowOff>
    </xdr:to>
    <xdr:pic>
      <xdr:nvPicPr>
        <xdr:cNvPr id="1288819"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18507075"/>
          <a:ext cx="2447925" cy="1314450"/>
        </a:xfrm>
        <a:prstGeom prst="rect">
          <a:avLst/>
        </a:prstGeom>
        <a:noFill/>
        <a:ln w="9525">
          <a:noFill/>
          <a:miter lim="800000"/>
          <a:headEnd/>
          <a:tailEnd/>
        </a:ln>
      </xdr:spPr>
    </xdr:pic>
    <xdr:clientData/>
  </xdr:twoCellAnchor>
  <xdr:twoCellAnchor>
    <xdr:from>
      <xdr:col>8</xdr:col>
      <xdr:colOff>310515</xdr:colOff>
      <xdr:row>112</xdr:row>
      <xdr:rowOff>3810</xdr:rowOff>
    </xdr:from>
    <xdr:to>
      <xdr:col>9</xdr:col>
      <xdr:colOff>180975</xdr:colOff>
      <xdr:row>112</xdr:row>
      <xdr:rowOff>1905</xdr:rowOff>
    </xdr:to>
    <xdr:sp macro="" textlink="">
      <xdr:nvSpPr>
        <xdr:cNvPr id="13" name="Text Box 15"/>
        <xdr:cNvSpPr txBox="1">
          <a:spLocks noChangeArrowheads="1"/>
        </xdr:cNvSpPr>
      </xdr:nvSpPr>
      <xdr:spPr bwMode="auto">
        <a:xfrm>
          <a:off x="6682740" y="240353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95</xdr:row>
      <xdr:rowOff>47625</xdr:rowOff>
    </xdr:from>
    <xdr:to>
      <xdr:col>5</xdr:col>
      <xdr:colOff>190500</xdr:colOff>
      <xdr:row>98</xdr:row>
      <xdr:rowOff>19050</xdr:rowOff>
    </xdr:to>
    <xdr:grpSp>
      <xdr:nvGrpSpPr>
        <xdr:cNvPr id="1288821" name="Groupe 13"/>
        <xdr:cNvGrpSpPr>
          <a:grpSpLocks/>
        </xdr:cNvGrpSpPr>
      </xdr:nvGrpSpPr>
      <xdr:grpSpPr bwMode="auto">
        <a:xfrm>
          <a:off x="4076700" y="20583525"/>
          <a:ext cx="1885950" cy="600075"/>
          <a:chOff x="11878741" y="2569798"/>
          <a:chExt cx="1552826" cy="616141"/>
        </a:xfrm>
      </xdr:grpSpPr>
      <xdr:sp macro="" textlink="">
        <xdr:nvSpPr>
          <xdr:cNvPr id="15" name="ZoneTexte 14"/>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88831"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105</xdr:row>
      <xdr:rowOff>3810</xdr:rowOff>
    </xdr:from>
    <xdr:to>
      <xdr:col>9</xdr:col>
      <xdr:colOff>180975</xdr:colOff>
      <xdr:row>105</xdr:row>
      <xdr:rowOff>1905</xdr:rowOff>
    </xdr:to>
    <xdr:sp macro="" textlink="">
      <xdr:nvSpPr>
        <xdr:cNvPr id="17" name="Text Box 15"/>
        <xdr:cNvSpPr txBox="1">
          <a:spLocks noChangeArrowheads="1"/>
        </xdr:cNvSpPr>
      </xdr:nvSpPr>
      <xdr:spPr bwMode="auto">
        <a:xfrm>
          <a:off x="6682740" y="226352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135</xdr:row>
      <xdr:rowOff>180975</xdr:rowOff>
    </xdr:from>
    <xdr:to>
      <xdr:col>4</xdr:col>
      <xdr:colOff>866775</xdr:colOff>
      <xdr:row>138</xdr:row>
      <xdr:rowOff>866775</xdr:rowOff>
    </xdr:to>
    <xdr:pic>
      <xdr:nvPicPr>
        <xdr:cNvPr id="1288823"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28832175"/>
          <a:ext cx="2447925" cy="1314450"/>
        </a:xfrm>
        <a:prstGeom prst="rect">
          <a:avLst/>
        </a:prstGeom>
        <a:noFill/>
        <a:ln w="9525">
          <a:noFill/>
          <a:miter lim="800000"/>
          <a:headEnd/>
          <a:tailEnd/>
        </a:ln>
      </xdr:spPr>
    </xdr:pic>
    <xdr:clientData/>
  </xdr:twoCellAnchor>
  <xdr:twoCellAnchor>
    <xdr:from>
      <xdr:col>8</xdr:col>
      <xdr:colOff>310515</xdr:colOff>
      <xdr:row>158</xdr:row>
      <xdr:rowOff>3810</xdr:rowOff>
    </xdr:from>
    <xdr:to>
      <xdr:col>9</xdr:col>
      <xdr:colOff>180975</xdr:colOff>
      <xdr:row>158</xdr:row>
      <xdr:rowOff>1905</xdr:rowOff>
    </xdr:to>
    <xdr:sp macro="" textlink="">
      <xdr:nvSpPr>
        <xdr:cNvPr id="19" name="Text Box 15"/>
        <xdr:cNvSpPr txBox="1">
          <a:spLocks noChangeArrowheads="1"/>
        </xdr:cNvSpPr>
      </xdr:nvSpPr>
      <xdr:spPr bwMode="auto">
        <a:xfrm>
          <a:off x="6682740" y="34360485"/>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3</xdr:col>
      <xdr:colOff>323850</xdr:colOff>
      <xdr:row>141</xdr:row>
      <xdr:rowOff>47625</xdr:rowOff>
    </xdr:from>
    <xdr:to>
      <xdr:col>5</xdr:col>
      <xdr:colOff>190500</xdr:colOff>
      <xdr:row>144</xdr:row>
      <xdr:rowOff>19050</xdr:rowOff>
    </xdr:to>
    <xdr:grpSp>
      <xdr:nvGrpSpPr>
        <xdr:cNvPr id="1288825" name="Groupe 13"/>
        <xdr:cNvGrpSpPr>
          <a:grpSpLocks/>
        </xdr:cNvGrpSpPr>
      </xdr:nvGrpSpPr>
      <xdr:grpSpPr bwMode="auto">
        <a:xfrm>
          <a:off x="4076700" y="30908625"/>
          <a:ext cx="1885950" cy="600075"/>
          <a:chOff x="11878741" y="2569798"/>
          <a:chExt cx="1552826" cy="616141"/>
        </a:xfrm>
      </xdr:grpSpPr>
      <xdr:sp macro="" textlink="">
        <xdr:nvSpPr>
          <xdr:cNvPr id="21" name="ZoneTexte 20"/>
          <xdr:cNvSpPr txBox="1"/>
        </xdr:nvSpPr>
        <xdr:spPr>
          <a:xfrm>
            <a:off x="11878741" y="2687158"/>
            <a:ext cx="1552826" cy="498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88829" name="Image 12" descr="Ctp_Log.png"/>
          <xdr:cNvPicPr>
            <a:picLocks noChangeAspect="1"/>
          </xdr:cNvPicPr>
        </xdr:nvPicPr>
        <xdr:blipFill>
          <a:blip xmlns:r="http://schemas.openxmlformats.org/officeDocument/2006/relationships" r:embed="rId3" cstate="print"/>
          <a:srcRect/>
          <a:stretch>
            <a:fillRect/>
          </a:stretch>
        </xdr:blipFill>
        <xdr:spPr bwMode="auto">
          <a:xfrm>
            <a:off x="12777781" y="2569798"/>
            <a:ext cx="239807" cy="390578"/>
          </a:xfrm>
          <a:prstGeom prst="rect">
            <a:avLst/>
          </a:prstGeom>
          <a:noFill/>
          <a:ln w="9525">
            <a:noFill/>
            <a:miter lim="800000"/>
            <a:headEnd/>
            <a:tailEnd/>
          </a:ln>
        </xdr:spPr>
      </xdr:pic>
    </xdr:grpSp>
    <xdr:clientData/>
  </xdr:twoCellAnchor>
  <xdr:twoCellAnchor>
    <xdr:from>
      <xdr:col>8</xdr:col>
      <xdr:colOff>310515</xdr:colOff>
      <xdr:row>151</xdr:row>
      <xdr:rowOff>3810</xdr:rowOff>
    </xdr:from>
    <xdr:to>
      <xdr:col>9</xdr:col>
      <xdr:colOff>180975</xdr:colOff>
      <xdr:row>151</xdr:row>
      <xdr:rowOff>1905</xdr:rowOff>
    </xdr:to>
    <xdr:sp macro="" textlink="">
      <xdr:nvSpPr>
        <xdr:cNvPr id="23" name="Text Box 15"/>
        <xdr:cNvSpPr txBox="1">
          <a:spLocks noChangeArrowheads="1"/>
        </xdr:cNvSpPr>
      </xdr:nvSpPr>
      <xdr:spPr bwMode="auto">
        <a:xfrm>
          <a:off x="6682740" y="3296031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1162050</xdr:colOff>
      <xdr:row>181</xdr:row>
      <xdr:rowOff>180975</xdr:rowOff>
    </xdr:from>
    <xdr:to>
      <xdr:col>4</xdr:col>
      <xdr:colOff>866775</xdr:colOff>
      <xdr:row>184</xdr:row>
      <xdr:rowOff>866775</xdr:rowOff>
    </xdr:to>
    <xdr:pic>
      <xdr:nvPicPr>
        <xdr:cNvPr id="1288827"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905125" y="39157275"/>
          <a:ext cx="2447925" cy="13144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257175</xdr:colOff>
      <xdr:row>1</xdr:row>
      <xdr:rowOff>57150</xdr:rowOff>
    </xdr:from>
    <xdr:to>
      <xdr:col>5</xdr:col>
      <xdr:colOff>123825</xdr:colOff>
      <xdr:row>4</xdr:row>
      <xdr:rowOff>114300</xdr:rowOff>
    </xdr:to>
    <xdr:grpSp>
      <xdr:nvGrpSpPr>
        <xdr:cNvPr id="1290432" name="Groupe 13"/>
        <xdr:cNvGrpSpPr>
          <a:grpSpLocks/>
        </xdr:cNvGrpSpPr>
      </xdr:nvGrpSpPr>
      <xdr:grpSpPr bwMode="auto">
        <a:xfrm>
          <a:off x="3781425" y="247650"/>
          <a:ext cx="1771650" cy="628650"/>
          <a:chOff x="8439148" y="2538462"/>
          <a:chExt cx="1552826" cy="595251"/>
        </a:xfrm>
      </xdr:grpSpPr>
      <xdr:sp macro="" textlink="">
        <xdr:nvSpPr>
          <xdr:cNvPr id="3" name="ZoneTexte 2"/>
          <xdr:cNvSpPr txBox="1"/>
        </xdr:nvSpPr>
        <xdr:spPr>
          <a:xfrm>
            <a:off x="8439148" y="2629403"/>
            <a:ext cx="1552826" cy="50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90439"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38462"/>
            <a:ext cx="239807" cy="299636"/>
          </a:xfrm>
          <a:prstGeom prst="rect">
            <a:avLst/>
          </a:prstGeom>
          <a:noFill/>
          <a:ln w="9525">
            <a:noFill/>
            <a:miter lim="800000"/>
            <a:headEnd/>
            <a:tailEnd/>
          </a:ln>
        </xdr:spPr>
      </xdr:pic>
    </xdr:grpSp>
    <xdr:clientData/>
  </xdr:twoCellAnchor>
  <xdr:twoCellAnchor>
    <xdr:from>
      <xdr:col>8</xdr:col>
      <xdr:colOff>310515</xdr:colOff>
      <xdr:row>10</xdr:row>
      <xdr:rowOff>3810</xdr:rowOff>
    </xdr:from>
    <xdr:to>
      <xdr:col>9</xdr:col>
      <xdr:colOff>180975</xdr:colOff>
      <xdr:row>10</xdr:row>
      <xdr:rowOff>1905</xdr:rowOff>
    </xdr:to>
    <xdr:sp macro="" textlink="">
      <xdr:nvSpPr>
        <xdr:cNvPr id="5" name="Text Box 15"/>
        <xdr:cNvSpPr txBox="1">
          <a:spLocks noChangeArrowheads="1"/>
        </xdr:cNvSpPr>
      </xdr:nvSpPr>
      <xdr:spPr bwMode="auto">
        <a:xfrm>
          <a:off x="6682740" y="215646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8</xdr:col>
      <xdr:colOff>310515</xdr:colOff>
      <xdr:row>11</xdr:row>
      <xdr:rowOff>3810</xdr:rowOff>
    </xdr:from>
    <xdr:to>
      <xdr:col>9</xdr:col>
      <xdr:colOff>180975</xdr:colOff>
      <xdr:row>11</xdr:row>
      <xdr:rowOff>1905</xdr:rowOff>
    </xdr:to>
    <xdr:sp macro="" textlink="">
      <xdr:nvSpPr>
        <xdr:cNvPr id="17" name="Text Box 15"/>
        <xdr:cNvSpPr txBox="1">
          <a:spLocks noChangeArrowheads="1"/>
        </xdr:cNvSpPr>
      </xdr:nvSpPr>
      <xdr:spPr bwMode="auto">
        <a:xfrm>
          <a:off x="6635115" y="219456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981075</xdr:colOff>
      <xdr:row>42</xdr:row>
      <xdr:rowOff>133350</xdr:rowOff>
    </xdr:from>
    <xdr:to>
      <xdr:col>4</xdr:col>
      <xdr:colOff>685800</xdr:colOff>
      <xdr:row>45</xdr:row>
      <xdr:rowOff>904875</xdr:rowOff>
    </xdr:to>
    <xdr:pic>
      <xdr:nvPicPr>
        <xdr:cNvPr id="18"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724150" y="8524875"/>
          <a:ext cx="2447925" cy="13144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200025</xdr:colOff>
      <xdr:row>1</xdr:row>
      <xdr:rowOff>38100</xdr:rowOff>
    </xdr:from>
    <xdr:to>
      <xdr:col>5</xdr:col>
      <xdr:colOff>66675</xdr:colOff>
      <xdr:row>4</xdr:row>
      <xdr:rowOff>28574</xdr:rowOff>
    </xdr:to>
    <xdr:grpSp>
      <xdr:nvGrpSpPr>
        <xdr:cNvPr id="2" name="Groupe 13"/>
        <xdr:cNvGrpSpPr>
          <a:grpSpLocks/>
        </xdr:cNvGrpSpPr>
      </xdr:nvGrpSpPr>
      <xdr:grpSpPr bwMode="auto">
        <a:xfrm>
          <a:off x="3733800" y="228600"/>
          <a:ext cx="1771650" cy="561974"/>
          <a:chOff x="8397405" y="2413155"/>
          <a:chExt cx="1552826" cy="616138"/>
        </a:xfrm>
      </xdr:grpSpPr>
      <xdr:sp macro="" textlink="">
        <xdr:nvSpPr>
          <xdr:cNvPr id="3" name="ZoneTexte 2"/>
          <xdr:cNvSpPr txBox="1"/>
        </xdr:nvSpPr>
        <xdr:spPr>
          <a:xfrm>
            <a:off x="8397405" y="252802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4" name="Image 12" descr="Ctp_Log.png"/>
          <xdr:cNvPicPr>
            <a:picLocks noChangeAspect="1"/>
          </xdr:cNvPicPr>
        </xdr:nvPicPr>
        <xdr:blipFill>
          <a:blip xmlns:r="http://schemas.openxmlformats.org/officeDocument/2006/relationships" r:embed="rId1" cstate="print"/>
          <a:srcRect/>
          <a:stretch>
            <a:fillRect/>
          </a:stretch>
        </xdr:blipFill>
        <xdr:spPr bwMode="auto">
          <a:xfrm>
            <a:off x="9288097" y="2413155"/>
            <a:ext cx="239807" cy="390578"/>
          </a:xfrm>
          <a:prstGeom prst="rect">
            <a:avLst/>
          </a:prstGeom>
          <a:noFill/>
          <a:ln w="9525">
            <a:noFill/>
            <a:miter lim="800000"/>
            <a:headEnd/>
            <a:tailEnd/>
          </a:ln>
        </xdr:spPr>
      </xdr:pic>
    </xdr:grpSp>
    <xdr:clientData/>
  </xdr:twoCellAnchor>
  <xdr:twoCellAnchor>
    <xdr:from>
      <xdr:col>8</xdr:col>
      <xdr:colOff>310515</xdr:colOff>
      <xdr:row>11</xdr:row>
      <xdr:rowOff>3810</xdr:rowOff>
    </xdr:from>
    <xdr:to>
      <xdr:col>9</xdr:col>
      <xdr:colOff>180975</xdr:colOff>
      <xdr:row>11</xdr:row>
      <xdr:rowOff>1905</xdr:rowOff>
    </xdr:to>
    <xdr:sp macro="" textlink="">
      <xdr:nvSpPr>
        <xdr:cNvPr id="5" name="Text Box 15"/>
        <xdr:cNvSpPr txBox="1">
          <a:spLocks noChangeArrowheads="1"/>
        </xdr:cNvSpPr>
      </xdr:nvSpPr>
      <xdr:spPr bwMode="auto">
        <a:xfrm>
          <a:off x="6682740" y="2156460"/>
          <a:ext cx="18478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981075</xdr:colOff>
      <xdr:row>42</xdr:row>
      <xdr:rowOff>133350</xdr:rowOff>
    </xdr:from>
    <xdr:to>
      <xdr:col>4</xdr:col>
      <xdr:colOff>685800</xdr:colOff>
      <xdr:row>45</xdr:row>
      <xdr:rowOff>904875</xdr:rowOff>
    </xdr:to>
    <xdr:pic>
      <xdr:nvPicPr>
        <xdr:cNvPr id="7"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2724150" y="9286875"/>
          <a:ext cx="2447925" cy="13144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47625</xdr:colOff>
      <xdr:row>2</xdr:row>
      <xdr:rowOff>2000250</xdr:rowOff>
    </xdr:from>
    <xdr:to>
      <xdr:col>7</xdr:col>
      <xdr:colOff>419100</xdr:colOff>
      <xdr:row>2</xdr:row>
      <xdr:rowOff>2181225</xdr:rowOff>
    </xdr:to>
    <xdr:sp macro="" textlink="">
      <xdr:nvSpPr>
        <xdr:cNvPr id="2" name="Text Box 6"/>
        <xdr:cNvSpPr txBox="1">
          <a:spLocks noChangeArrowheads="1"/>
        </xdr:cNvSpPr>
      </xdr:nvSpPr>
      <xdr:spPr bwMode="auto">
        <a:xfrm>
          <a:off x="2057400" y="809625"/>
          <a:ext cx="3771900" cy="0"/>
        </a:xfrm>
        <a:prstGeom prst="rect">
          <a:avLst/>
        </a:prstGeom>
        <a:solidFill>
          <a:srgbClr val="808080"/>
        </a:solidFill>
        <a:ln w="9525">
          <a:noFill/>
          <a:miter lim="800000"/>
          <a:headEnd/>
          <a:tailEnd/>
        </a:ln>
      </xdr:spPr>
      <xdr:txBody>
        <a:bodyPr vertOverflow="clip" wrap="square" lIns="27432" tIns="32004" rIns="0" bIns="0" anchor="t" upright="1"/>
        <a:lstStyle/>
        <a:p>
          <a:pPr algn="l"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3</xdr:col>
      <xdr:colOff>190500</xdr:colOff>
      <xdr:row>0</xdr:row>
      <xdr:rowOff>76200</xdr:rowOff>
    </xdr:from>
    <xdr:to>
      <xdr:col>5</xdr:col>
      <xdr:colOff>38100</xdr:colOff>
      <xdr:row>1</xdr:row>
      <xdr:rowOff>219075</xdr:rowOff>
    </xdr:to>
    <xdr:grpSp>
      <xdr:nvGrpSpPr>
        <xdr:cNvPr id="1318935" name="Groupe 13"/>
        <xdr:cNvGrpSpPr>
          <a:grpSpLocks/>
        </xdr:cNvGrpSpPr>
      </xdr:nvGrpSpPr>
      <xdr:grpSpPr bwMode="auto">
        <a:xfrm>
          <a:off x="2200275" y="76200"/>
          <a:ext cx="1657350" cy="619125"/>
          <a:chOff x="8439148" y="2507141"/>
          <a:chExt cx="1552826" cy="626582"/>
        </a:xfrm>
      </xdr:grpSpPr>
      <xdr:sp macro="" textlink="">
        <xdr:nvSpPr>
          <xdr:cNvPr id="4" name="ZoneTexte 3"/>
          <xdr:cNvSpPr txBox="1"/>
        </xdr:nvSpPr>
        <xdr:spPr>
          <a:xfrm>
            <a:off x="8439148" y="2632457"/>
            <a:ext cx="1552826" cy="5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318954"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3143" y="2507141"/>
            <a:ext cx="239807" cy="390578"/>
          </a:xfrm>
          <a:prstGeom prst="rect">
            <a:avLst/>
          </a:prstGeom>
          <a:noFill/>
          <a:ln w="9525">
            <a:noFill/>
            <a:miter lim="800000"/>
            <a:headEnd/>
            <a:tailEnd/>
          </a:ln>
        </xdr:spPr>
      </xdr:pic>
    </xdr:grpSp>
    <xdr:clientData/>
  </xdr:twoCellAnchor>
  <xdr:twoCellAnchor>
    <xdr:from>
      <xdr:col>10</xdr:col>
      <xdr:colOff>310515</xdr:colOff>
      <xdr:row>35</xdr:row>
      <xdr:rowOff>3810</xdr:rowOff>
    </xdr:from>
    <xdr:to>
      <xdr:col>11</xdr:col>
      <xdr:colOff>180975</xdr:colOff>
      <xdr:row>35</xdr:row>
      <xdr:rowOff>1905</xdr:rowOff>
    </xdr:to>
    <xdr:sp macro="" textlink="">
      <xdr:nvSpPr>
        <xdr:cNvPr id="6" name="Text Box 15"/>
        <xdr:cNvSpPr txBox="1">
          <a:spLocks noChangeArrowheads="1"/>
        </xdr:cNvSpPr>
      </xdr:nvSpPr>
      <xdr:spPr bwMode="auto">
        <a:xfrm>
          <a:off x="6920865" y="6871335"/>
          <a:ext cx="66103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10</xdr:col>
      <xdr:colOff>219075</xdr:colOff>
      <xdr:row>79</xdr:row>
      <xdr:rowOff>85725</xdr:rowOff>
    </xdr:from>
    <xdr:to>
      <xdr:col>12</xdr:col>
      <xdr:colOff>552450</xdr:colOff>
      <xdr:row>84</xdr:row>
      <xdr:rowOff>142875</xdr:rowOff>
    </xdr:to>
    <xdr:pic>
      <xdr:nvPicPr>
        <xdr:cNvPr id="1318939" name="Picture 4" descr="CTP"/>
        <xdr:cNvPicPr>
          <a:picLocks noChangeAspect="1" noChangeArrowheads="1"/>
        </xdr:cNvPicPr>
      </xdr:nvPicPr>
      <xdr:blipFill>
        <a:blip xmlns:r="http://schemas.openxmlformats.org/officeDocument/2006/relationships" r:embed="rId2" cstate="print"/>
        <a:srcRect/>
        <a:stretch>
          <a:fillRect/>
        </a:stretch>
      </xdr:blipFill>
      <xdr:spPr bwMode="auto">
        <a:xfrm>
          <a:off x="6829425" y="21174075"/>
          <a:ext cx="1885950" cy="962025"/>
        </a:xfrm>
        <a:prstGeom prst="rect">
          <a:avLst/>
        </a:prstGeom>
        <a:noFill/>
        <a:ln w="9525">
          <a:noFill/>
          <a:miter lim="800000"/>
          <a:headEnd/>
          <a:tailEnd/>
        </a:ln>
      </xdr:spPr>
    </xdr:pic>
    <xdr:clientData/>
  </xdr:twoCellAnchor>
  <xdr:twoCellAnchor>
    <xdr:from>
      <xdr:col>10</xdr:col>
      <xdr:colOff>310515</xdr:colOff>
      <xdr:row>35</xdr:row>
      <xdr:rowOff>3810</xdr:rowOff>
    </xdr:from>
    <xdr:to>
      <xdr:col>11</xdr:col>
      <xdr:colOff>180975</xdr:colOff>
      <xdr:row>35</xdr:row>
      <xdr:rowOff>1905</xdr:rowOff>
    </xdr:to>
    <xdr:sp macro="" textlink="">
      <xdr:nvSpPr>
        <xdr:cNvPr id="12" name="Text Box 15"/>
        <xdr:cNvSpPr txBox="1">
          <a:spLocks noChangeArrowheads="1"/>
        </xdr:cNvSpPr>
      </xdr:nvSpPr>
      <xdr:spPr bwMode="auto">
        <a:xfrm>
          <a:off x="6920865" y="6871335"/>
          <a:ext cx="66103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xdr:from>
      <xdr:col>10</xdr:col>
      <xdr:colOff>310515</xdr:colOff>
      <xdr:row>35</xdr:row>
      <xdr:rowOff>3810</xdr:rowOff>
    </xdr:from>
    <xdr:to>
      <xdr:col>11</xdr:col>
      <xdr:colOff>180975</xdr:colOff>
      <xdr:row>35</xdr:row>
      <xdr:rowOff>1905</xdr:rowOff>
    </xdr:to>
    <xdr:sp macro="" textlink="">
      <xdr:nvSpPr>
        <xdr:cNvPr id="17" name="Text Box 15"/>
        <xdr:cNvSpPr txBox="1">
          <a:spLocks noChangeArrowheads="1"/>
        </xdr:cNvSpPr>
      </xdr:nvSpPr>
      <xdr:spPr bwMode="auto">
        <a:xfrm>
          <a:off x="6920865" y="6871335"/>
          <a:ext cx="661035" cy="0"/>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200" b="1" i="0" u="none" strike="noStrike" baseline="0">
              <a:solidFill>
                <a:srgbClr val="000000"/>
              </a:solidFill>
              <a:latin typeface="Trebuchet MS"/>
            </a:rPr>
            <a:t>CTP Architectes</a:t>
          </a:r>
          <a:endParaRPr lang="fr-FR" sz="1000" b="0" i="0" u="none" strike="noStrike" baseline="0">
            <a:solidFill>
              <a:srgbClr val="000000"/>
            </a:solidFill>
            <a:latin typeface="Trebuchet MS"/>
          </a:endParaRPr>
        </a:p>
        <a:p>
          <a:pPr algn="l" rtl="0">
            <a:defRPr sz="1000"/>
          </a:pPr>
          <a:r>
            <a:rPr lang="fr-FR" sz="900" b="0" i="0" u="none" strike="noStrike" baseline="0">
              <a:solidFill>
                <a:srgbClr val="000000"/>
              </a:solidFill>
              <a:latin typeface="Trebuchet MS"/>
            </a:rPr>
            <a:t>Ordre des Architectes Languedoc N° S01312</a:t>
          </a:r>
        </a:p>
        <a:p>
          <a:pPr algn="l" rtl="0">
            <a:defRPr sz="1000"/>
          </a:pPr>
          <a:r>
            <a:rPr lang="fr-FR" sz="800" b="0" i="0" u="none" strike="noStrike" baseline="0">
              <a:solidFill>
                <a:srgbClr val="000000"/>
              </a:solidFill>
              <a:latin typeface="Trebuchet MS"/>
            </a:rPr>
            <a:t>34290 SERVIAN -</a:t>
          </a:r>
        </a:p>
      </xdr:txBody>
    </xdr:sp>
    <xdr:clientData/>
  </xdr:twoCellAnchor>
  <xdr:twoCellAnchor editAs="oneCell">
    <xdr:from>
      <xdr:col>2</xdr:col>
      <xdr:colOff>66675</xdr:colOff>
      <xdr:row>60</xdr:row>
      <xdr:rowOff>457200</xdr:rowOff>
    </xdr:from>
    <xdr:to>
      <xdr:col>5</xdr:col>
      <xdr:colOff>152400</xdr:colOff>
      <xdr:row>66</xdr:row>
      <xdr:rowOff>95250</xdr:rowOff>
    </xdr:to>
    <xdr:pic>
      <xdr:nvPicPr>
        <xdr:cNvPr id="1318946" name="Image 8" descr="Tampon-Signature-2018.png"/>
        <xdr:cNvPicPr>
          <a:picLocks noChangeAspect="1"/>
        </xdr:cNvPicPr>
      </xdr:nvPicPr>
      <xdr:blipFill>
        <a:blip xmlns:r="http://schemas.openxmlformats.org/officeDocument/2006/relationships" r:embed="rId3" cstate="print"/>
        <a:srcRect/>
        <a:stretch>
          <a:fillRect/>
        </a:stretch>
      </xdr:blipFill>
      <xdr:spPr bwMode="auto">
        <a:xfrm>
          <a:off x="1885950" y="17192625"/>
          <a:ext cx="2085975"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30</xdr:row>
      <xdr:rowOff>0</xdr:rowOff>
    </xdr:from>
    <xdr:to>
      <xdr:col>5</xdr:col>
      <xdr:colOff>114300</xdr:colOff>
      <xdr:row>30</xdr:row>
      <xdr:rowOff>0</xdr:rowOff>
    </xdr:to>
    <xdr:sp macro="" textlink="">
      <xdr:nvSpPr>
        <xdr:cNvPr id="2" name="Text Box 13"/>
        <xdr:cNvSpPr txBox="1">
          <a:spLocks noChangeArrowheads="1"/>
        </xdr:cNvSpPr>
      </xdr:nvSpPr>
      <xdr:spPr bwMode="auto">
        <a:xfrm>
          <a:off x="390525" y="18383250"/>
          <a:ext cx="53911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editAs="oneCell">
    <xdr:from>
      <xdr:col>2</xdr:col>
      <xdr:colOff>381000</xdr:colOff>
      <xdr:row>30</xdr:row>
      <xdr:rowOff>9525</xdr:rowOff>
    </xdr:from>
    <xdr:to>
      <xdr:col>5</xdr:col>
      <xdr:colOff>638175</xdr:colOff>
      <xdr:row>34</xdr:row>
      <xdr:rowOff>28575</xdr:rowOff>
    </xdr:to>
    <xdr:pic>
      <xdr:nvPicPr>
        <xdr:cNvPr id="1252542" name="Image 13" descr="CTP_Signature_100x35.png"/>
        <xdr:cNvPicPr>
          <a:picLocks noChangeAspect="1"/>
        </xdr:cNvPicPr>
      </xdr:nvPicPr>
      <xdr:blipFill>
        <a:blip xmlns:r="http://schemas.openxmlformats.org/officeDocument/2006/relationships" r:embed="rId1" cstate="print"/>
        <a:srcRect/>
        <a:stretch>
          <a:fillRect/>
        </a:stretch>
      </xdr:blipFill>
      <xdr:spPr bwMode="auto">
        <a:xfrm>
          <a:off x="3095625" y="7800975"/>
          <a:ext cx="3019425" cy="838200"/>
        </a:xfrm>
        <a:prstGeom prst="rect">
          <a:avLst/>
        </a:prstGeom>
        <a:noFill/>
        <a:ln w="9525">
          <a:noFill/>
          <a:miter lim="800000"/>
          <a:headEnd/>
          <a:tailEnd/>
        </a:ln>
      </xdr:spPr>
    </xdr:pic>
    <xdr:clientData/>
  </xdr:twoCellAnchor>
  <xdr:twoCellAnchor>
    <xdr:from>
      <xdr:col>3</xdr:col>
      <xdr:colOff>76200</xdr:colOff>
      <xdr:row>2</xdr:row>
      <xdr:rowOff>466725</xdr:rowOff>
    </xdr:from>
    <xdr:to>
      <xdr:col>5</xdr:col>
      <xdr:colOff>695325</xdr:colOff>
      <xdr:row>2</xdr:row>
      <xdr:rowOff>638175</xdr:rowOff>
    </xdr:to>
    <xdr:sp macro="" textlink="">
      <xdr:nvSpPr>
        <xdr:cNvPr id="5" name="Text Box 28"/>
        <xdr:cNvSpPr txBox="1">
          <a:spLocks noChangeArrowheads="1"/>
        </xdr:cNvSpPr>
      </xdr:nvSpPr>
      <xdr:spPr bwMode="auto">
        <a:xfrm>
          <a:off x="3933825" y="1800225"/>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1543050</xdr:colOff>
      <xdr:row>0</xdr:row>
      <xdr:rowOff>209550</xdr:rowOff>
    </xdr:from>
    <xdr:to>
      <xdr:col>2</xdr:col>
      <xdr:colOff>895350</xdr:colOff>
      <xdr:row>0</xdr:row>
      <xdr:rowOff>962025</xdr:rowOff>
    </xdr:to>
    <xdr:grpSp>
      <xdr:nvGrpSpPr>
        <xdr:cNvPr id="1252544" name="Groupe 13"/>
        <xdr:cNvGrpSpPr>
          <a:grpSpLocks/>
        </xdr:cNvGrpSpPr>
      </xdr:nvGrpSpPr>
      <xdr:grpSpPr bwMode="auto">
        <a:xfrm>
          <a:off x="2015490" y="201930"/>
          <a:ext cx="1862328" cy="729615"/>
          <a:chOff x="8439150" y="2362897"/>
          <a:chExt cx="1552826" cy="770828"/>
        </a:xfrm>
      </xdr:grpSpPr>
      <xdr:sp macro="" textlink="">
        <xdr:nvSpPr>
          <xdr:cNvPr id="8" name="ZoneTexte 7"/>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2547" name="Image 12" descr="Ctp_Log.png"/>
          <xdr:cNvPicPr>
            <a:picLocks noChangeAspect="1"/>
          </xdr:cNvPicPr>
        </xdr:nvPicPr>
        <xdr:blipFill>
          <a:blip xmlns:r="http://schemas.openxmlformats.org/officeDocument/2006/relationships" r:embed="rId2" cstate="print"/>
          <a:srcRect/>
          <a:stretch>
            <a:fillRect/>
          </a:stretch>
        </xdr:blipFill>
        <xdr:spPr bwMode="auto">
          <a:xfrm>
            <a:off x="9350337" y="2362897"/>
            <a:ext cx="300358" cy="543111"/>
          </a:xfrm>
          <a:prstGeom prst="rect">
            <a:avLst/>
          </a:prstGeom>
          <a:noFill/>
          <a:ln w="9525">
            <a:noFill/>
            <a:miter lim="800000"/>
            <a:headEnd/>
            <a:tailEnd/>
          </a:ln>
        </xdr:spPr>
      </xdr:pic>
    </xdr:grpSp>
    <xdr:clientData/>
  </xdr:twoCellAnchor>
  <xdr:twoCellAnchor editAs="oneCell">
    <xdr:from>
      <xdr:col>3</xdr:col>
      <xdr:colOff>38100</xdr:colOff>
      <xdr:row>0</xdr:row>
      <xdr:rowOff>57150</xdr:rowOff>
    </xdr:from>
    <xdr:to>
      <xdr:col>5</xdr:col>
      <xdr:colOff>733425</xdr:colOff>
      <xdr:row>2</xdr:row>
      <xdr:rowOff>361950</xdr:rowOff>
    </xdr:to>
    <xdr:pic>
      <xdr:nvPicPr>
        <xdr:cNvPr id="1252545" name="Image 16" descr="SejourFLORA.jpg"/>
        <xdr:cNvPicPr>
          <a:picLocks noChangeAspect="1"/>
        </xdr:cNvPicPr>
      </xdr:nvPicPr>
      <xdr:blipFill>
        <a:blip xmlns:r="http://schemas.openxmlformats.org/officeDocument/2006/relationships" r:embed="rId3" cstate="print"/>
        <a:srcRect l="22714" r="1668"/>
        <a:stretch>
          <a:fillRect/>
        </a:stretch>
      </xdr:blipFill>
      <xdr:spPr bwMode="auto">
        <a:xfrm>
          <a:off x="3705225" y="57150"/>
          <a:ext cx="2505075" cy="17049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31</xdr:row>
      <xdr:rowOff>0</xdr:rowOff>
    </xdr:from>
    <xdr:to>
      <xdr:col>5</xdr:col>
      <xdr:colOff>114300</xdr:colOff>
      <xdr:row>31</xdr:row>
      <xdr:rowOff>0</xdr:rowOff>
    </xdr:to>
    <xdr:sp macro="" textlink="">
      <xdr:nvSpPr>
        <xdr:cNvPr id="2" name="Text Box 13"/>
        <xdr:cNvSpPr txBox="1">
          <a:spLocks noChangeArrowheads="1"/>
        </xdr:cNvSpPr>
      </xdr:nvSpPr>
      <xdr:spPr bwMode="auto">
        <a:xfrm>
          <a:off x="390525" y="7791450"/>
          <a:ext cx="52006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editAs="oneCell">
    <xdr:from>
      <xdr:col>2</xdr:col>
      <xdr:colOff>381000</xdr:colOff>
      <xdr:row>31</xdr:row>
      <xdr:rowOff>9525</xdr:rowOff>
    </xdr:from>
    <xdr:to>
      <xdr:col>5</xdr:col>
      <xdr:colOff>638175</xdr:colOff>
      <xdr:row>35</xdr:row>
      <xdr:rowOff>19050</xdr:rowOff>
    </xdr:to>
    <xdr:pic>
      <xdr:nvPicPr>
        <xdr:cNvPr id="1253566" name="Image 13" descr="CTP_Signature_100x35.png"/>
        <xdr:cNvPicPr>
          <a:picLocks noChangeAspect="1"/>
        </xdr:cNvPicPr>
      </xdr:nvPicPr>
      <xdr:blipFill>
        <a:blip xmlns:r="http://schemas.openxmlformats.org/officeDocument/2006/relationships" r:embed="rId1" cstate="print"/>
        <a:srcRect/>
        <a:stretch>
          <a:fillRect/>
        </a:stretch>
      </xdr:blipFill>
      <xdr:spPr bwMode="auto">
        <a:xfrm>
          <a:off x="3095625" y="7696200"/>
          <a:ext cx="3019425" cy="838200"/>
        </a:xfrm>
        <a:prstGeom prst="rect">
          <a:avLst/>
        </a:prstGeom>
        <a:noFill/>
        <a:ln w="9525">
          <a:noFill/>
          <a:miter lim="800000"/>
          <a:headEnd/>
          <a:tailEnd/>
        </a:ln>
      </xdr:spPr>
    </xdr:pic>
    <xdr:clientData/>
  </xdr:twoCellAnchor>
  <xdr:twoCellAnchor>
    <xdr:from>
      <xdr:col>3</xdr:col>
      <xdr:colOff>76200</xdr:colOff>
      <xdr:row>2</xdr:row>
      <xdr:rowOff>466725</xdr:rowOff>
    </xdr:from>
    <xdr:to>
      <xdr:col>5</xdr:col>
      <xdr:colOff>695325</xdr:colOff>
      <xdr:row>2</xdr:row>
      <xdr:rowOff>638175</xdr:rowOff>
    </xdr:to>
    <xdr:sp macro="" textlink="">
      <xdr:nvSpPr>
        <xdr:cNvPr id="4" name="Text Box 28"/>
        <xdr:cNvSpPr txBox="1">
          <a:spLocks noChangeArrowheads="1"/>
        </xdr:cNvSpPr>
      </xdr:nvSpPr>
      <xdr:spPr bwMode="auto">
        <a:xfrm>
          <a:off x="3743325" y="1800225"/>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1476375</xdr:colOff>
      <xdr:row>0</xdr:row>
      <xdr:rowOff>66675</xdr:rowOff>
    </xdr:from>
    <xdr:to>
      <xdr:col>2</xdr:col>
      <xdr:colOff>828675</xdr:colOff>
      <xdr:row>1</xdr:row>
      <xdr:rowOff>19050</xdr:rowOff>
    </xdr:to>
    <xdr:grpSp>
      <xdr:nvGrpSpPr>
        <xdr:cNvPr id="1253568" name="Groupe 13"/>
        <xdr:cNvGrpSpPr>
          <a:grpSpLocks/>
        </xdr:cNvGrpSpPr>
      </xdr:nvGrpSpPr>
      <xdr:grpSpPr bwMode="auto">
        <a:xfrm>
          <a:off x="1944243" y="63627"/>
          <a:ext cx="1862328" cy="673227"/>
          <a:chOff x="8439150" y="2421441"/>
          <a:chExt cx="1552826" cy="712284"/>
        </a:xfrm>
      </xdr:grpSpPr>
      <xdr:sp macro="" textlink="">
        <xdr:nvSpPr>
          <xdr:cNvPr id="6" name="ZoneTexte 5"/>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3571" name="Image 12" descr="Ctp_Log.png"/>
          <xdr:cNvPicPr>
            <a:picLocks noChangeAspect="1"/>
          </xdr:cNvPicPr>
        </xdr:nvPicPr>
        <xdr:blipFill>
          <a:blip xmlns:r="http://schemas.openxmlformats.org/officeDocument/2006/relationships" r:embed="rId2" cstate="print"/>
          <a:srcRect/>
          <a:stretch>
            <a:fillRect/>
          </a:stretch>
        </xdr:blipFill>
        <xdr:spPr bwMode="auto">
          <a:xfrm>
            <a:off x="9350337" y="2421441"/>
            <a:ext cx="300358" cy="484567"/>
          </a:xfrm>
          <a:prstGeom prst="rect">
            <a:avLst/>
          </a:prstGeom>
          <a:noFill/>
          <a:ln w="9525">
            <a:noFill/>
            <a:miter lim="800000"/>
            <a:headEnd/>
            <a:tailEnd/>
          </a:ln>
        </xdr:spPr>
      </xdr:pic>
    </xdr:grpSp>
    <xdr:clientData/>
  </xdr:twoCellAnchor>
  <xdr:twoCellAnchor editAs="oneCell">
    <xdr:from>
      <xdr:col>3</xdr:col>
      <xdr:colOff>19050</xdr:colOff>
      <xdr:row>0</xdr:row>
      <xdr:rowOff>0</xdr:rowOff>
    </xdr:from>
    <xdr:to>
      <xdr:col>5</xdr:col>
      <xdr:colOff>723900</xdr:colOff>
      <xdr:row>2</xdr:row>
      <xdr:rowOff>381000</xdr:rowOff>
    </xdr:to>
    <xdr:pic>
      <xdr:nvPicPr>
        <xdr:cNvPr id="1253569" name="Picture 15"/>
        <xdr:cNvPicPr>
          <a:picLocks noChangeAspect="1" noChangeArrowheads="1"/>
        </xdr:cNvPicPr>
      </xdr:nvPicPr>
      <xdr:blipFill>
        <a:blip xmlns:r="http://schemas.openxmlformats.org/officeDocument/2006/relationships" r:embed="rId3"/>
        <a:srcRect/>
        <a:stretch>
          <a:fillRect/>
        </a:stretch>
      </xdr:blipFill>
      <xdr:spPr bwMode="auto">
        <a:xfrm>
          <a:off x="3686175" y="0"/>
          <a:ext cx="2514600" cy="14097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31</xdr:row>
      <xdr:rowOff>0</xdr:rowOff>
    </xdr:from>
    <xdr:to>
      <xdr:col>5</xdr:col>
      <xdr:colOff>114300</xdr:colOff>
      <xdr:row>31</xdr:row>
      <xdr:rowOff>0</xdr:rowOff>
    </xdr:to>
    <xdr:sp macro="" textlink="">
      <xdr:nvSpPr>
        <xdr:cNvPr id="2" name="Text Box 13"/>
        <xdr:cNvSpPr txBox="1">
          <a:spLocks noChangeArrowheads="1"/>
        </xdr:cNvSpPr>
      </xdr:nvSpPr>
      <xdr:spPr bwMode="auto">
        <a:xfrm>
          <a:off x="390525" y="7686675"/>
          <a:ext cx="52006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editAs="oneCell">
    <xdr:from>
      <xdr:col>8</xdr:col>
      <xdr:colOff>552450</xdr:colOff>
      <xdr:row>35</xdr:row>
      <xdr:rowOff>390525</xdr:rowOff>
    </xdr:from>
    <xdr:to>
      <xdr:col>12</xdr:col>
      <xdr:colOff>466725</xdr:colOff>
      <xdr:row>37</xdr:row>
      <xdr:rowOff>114300</xdr:rowOff>
    </xdr:to>
    <xdr:pic>
      <xdr:nvPicPr>
        <xdr:cNvPr id="1254617" name="Image 13" descr="CTP_Signature_100x35.png"/>
        <xdr:cNvPicPr>
          <a:picLocks noChangeAspect="1"/>
        </xdr:cNvPicPr>
      </xdr:nvPicPr>
      <xdr:blipFill>
        <a:blip xmlns:r="http://schemas.openxmlformats.org/officeDocument/2006/relationships" r:embed="rId1" cstate="print"/>
        <a:srcRect/>
        <a:stretch>
          <a:fillRect/>
        </a:stretch>
      </xdr:blipFill>
      <xdr:spPr bwMode="auto">
        <a:xfrm>
          <a:off x="7715250" y="8905875"/>
          <a:ext cx="3019425" cy="838200"/>
        </a:xfrm>
        <a:prstGeom prst="rect">
          <a:avLst/>
        </a:prstGeom>
        <a:noFill/>
        <a:ln w="9525">
          <a:noFill/>
          <a:miter lim="800000"/>
          <a:headEnd/>
          <a:tailEnd/>
        </a:ln>
      </xdr:spPr>
    </xdr:pic>
    <xdr:clientData/>
  </xdr:twoCellAnchor>
  <xdr:twoCellAnchor>
    <xdr:from>
      <xdr:col>3</xdr:col>
      <xdr:colOff>76200</xdr:colOff>
      <xdr:row>2</xdr:row>
      <xdr:rowOff>466725</xdr:rowOff>
    </xdr:from>
    <xdr:to>
      <xdr:col>5</xdr:col>
      <xdr:colOff>695325</xdr:colOff>
      <xdr:row>2</xdr:row>
      <xdr:rowOff>638175</xdr:rowOff>
    </xdr:to>
    <xdr:sp macro="" textlink="">
      <xdr:nvSpPr>
        <xdr:cNvPr id="4" name="Text Box 28"/>
        <xdr:cNvSpPr txBox="1">
          <a:spLocks noChangeArrowheads="1"/>
        </xdr:cNvSpPr>
      </xdr:nvSpPr>
      <xdr:spPr bwMode="auto">
        <a:xfrm>
          <a:off x="3743325" y="1428750"/>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1476375</xdr:colOff>
      <xdr:row>0</xdr:row>
      <xdr:rowOff>66675</xdr:rowOff>
    </xdr:from>
    <xdr:to>
      <xdr:col>2</xdr:col>
      <xdr:colOff>828675</xdr:colOff>
      <xdr:row>1</xdr:row>
      <xdr:rowOff>19050</xdr:rowOff>
    </xdr:to>
    <xdr:grpSp>
      <xdr:nvGrpSpPr>
        <xdr:cNvPr id="1254619" name="Groupe 13"/>
        <xdr:cNvGrpSpPr>
          <a:grpSpLocks/>
        </xdr:cNvGrpSpPr>
      </xdr:nvGrpSpPr>
      <xdr:grpSpPr bwMode="auto">
        <a:xfrm>
          <a:off x="1944243" y="63627"/>
          <a:ext cx="1862328" cy="673227"/>
          <a:chOff x="8439150" y="2421441"/>
          <a:chExt cx="1552826" cy="712284"/>
        </a:xfrm>
      </xdr:grpSpPr>
      <xdr:sp macro="" textlink="">
        <xdr:nvSpPr>
          <xdr:cNvPr id="6" name="ZoneTexte 5"/>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17</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4623" name="Image 12" descr="Ctp_Log.png"/>
          <xdr:cNvPicPr>
            <a:picLocks noChangeAspect="1"/>
          </xdr:cNvPicPr>
        </xdr:nvPicPr>
        <xdr:blipFill>
          <a:blip xmlns:r="http://schemas.openxmlformats.org/officeDocument/2006/relationships" r:embed="rId2" cstate="print"/>
          <a:srcRect/>
          <a:stretch>
            <a:fillRect/>
          </a:stretch>
        </xdr:blipFill>
        <xdr:spPr bwMode="auto">
          <a:xfrm>
            <a:off x="9350337" y="2421441"/>
            <a:ext cx="300358" cy="484567"/>
          </a:xfrm>
          <a:prstGeom prst="rect">
            <a:avLst/>
          </a:prstGeom>
          <a:noFill/>
          <a:ln w="9525">
            <a:noFill/>
            <a:miter lim="800000"/>
            <a:headEnd/>
            <a:tailEnd/>
          </a:ln>
        </xdr:spPr>
      </xdr:pic>
    </xdr:grpSp>
    <xdr:clientData/>
  </xdr:twoCellAnchor>
  <xdr:twoCellAnchor editAs="oneCell">
    <xdr:from>
      <xdr:col>3</xdr:col>
      <xdr:colOff>19050</xdr:colOff>
      <xdr:row>0</xdr:row>
      <xdr:rowOff>0</xdr:rowOff>
    </xdr:from>
    <xdr:to>
      <xdr:col>5</xdr:col>
      <xdr:colOff>723900</xdr:colOff>
      <xdr:row>2</xdr:row>
      <xdr:rowOff>381000</xdr:rowOff>
    </xdr:to>
    <xdr:pic>
      <xdr:nvPicPr>
        <xdr:cNvPr id="1254620" name="Picture 15"/>
        <xdr:cNvPicPr>
          <a:picLocks noChangeAspect="1" noChangeArrowheads="1"/>
        </xdr:cNvPicPr>
      </xdr:nvPicPr>
      <xdr:blipFill>
        <a:blip xmlns:r="http://schemas.openxmlformats.org/officeDocument/2006/relationships" r:embed="rId3"/>
        <a:srcRect/>
        <a:stretch>
          <a:fillRect/>
        </a:stretch>
      </xdr:blipFill>
      <xdr:spPr bwMode="auto">
        <a:xfrm>
          <a:off x="3686175" y="0"/>
          <a:ext cx="2514600" cy="1409700"/>
        </a:xfrm>
        <a:prstGeom prst="rect">
          <a:avLst/>
        </a:prstGeom>
        <a:noFill/>
        <a:ln w="9525">
          <a:noFill/>
          <a:miter lim="800000"/>
          <a:headEnd/>
          <a:tailEnd/>
        </a:ln>
      </xdr:spPr>
    </xdr:pic>
    <xdr:clientData/>
  </xdr:twoCellAnchor>
  <xdr:twoCellAnchor editAs="oneCell">
    <xdr:from>
      <xdr:col>2</xdr:col>
      <xdr:colOff>266700</xdr:colOff>
      <xdr:row>31</xdr:row>
      <xdr:rowOff>47625</xdr:rowOff>
    </xdr:from>
    <xdr:to>
      <xdr:col>4</xdr:col>
      <xdr:colOff>857250</xdr:colOff>
      <xdr:row>35</xdr:row>
      <xdr:rowOff>533400</xdr:rowOff>
    </xdr:to>
    <xdr:pic>
      <xdr:nvPicPr>
        <xdr:cNvPr id="1254621" name="Image 8" descr="Tampon-Signature-2018.png"/>
        <xdr:cNvPicPr>
          <a:picLocks noChangeAspect="1"/>
        </xdr:cNvPicPr>
      </xdr:nvPicPr>
      <xdr:blipFill>
        <a:blip xmlns:r="http://schemas.openxmlformats.org/officeDocument/2006/relationships" r:embed="rId4" cstate="print"/>
        <a:srcRect/>
        <a:stretch>
          <a:fillRect/>
        </a:stretch>
      </xdr:blipFill>
      <xdr:spPr bwMode="auto">
        <a:xfrm>
          <a:off x="2981325" y="7734300"/>
          <a:ext cx="2447925" cy="1314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31</xdr:row>
      <xdr:rowOff>0</xdr:rowOff>
    </xdr:from>
    <xdr:to>
      <xdr:col>5</xdr:col>
      <xdr:colOff>114300</xdr:colOff>
      <xdr:row>31</xdr:row>
      <xdr:rowOff>0</xdr:rowOff>
    </xdr:to>
    <xdr:sp macro="" textlink="">
      <xdr:nvSpPr>
        <xdr:cNvPr id="2" name="Text Box 13"/>
        <xdr:cNvSpPr txBox="1">
          <a:spLocks noChangeArrowheads="1"/>
        </xdr:cNvSpPr>
      </xdr:nvSpPr>
      <xdr:spPr bwMode="auto">
        <a:xfrm>
          <a:off x="390525" y="7686675"/>
          <a:ext cx="52006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editAs="oneCell">
    <xdr:from>
      <xdr:col>8</xdr:col>
      <xdr:colOff>552450</xdr:colOff>
      <xdr:row>35</xdr:row>
      <xdr:rowOff>390525</xdr:rowOff>
    </xdr:from>
    <xdr:to>
      <xdr:col>12</xdr:col>
      <xdr:colOff>466725</xdr:colOff>
      <xdr:row>37</xdr:row>
      <xdr:rowOff>114300</xdr:rowOff>
    </xdr:to>
    <xdr:pic>
      <xdr:nvPicPr>
        <xdr:cNvPr id="1255641" name="Image 13" descr="CTP_Signature_100x35.png"/>
        <xdr:cNvPicPr>
          <a:picLocks noChangeAspect="1"/>
        </xdr:cNvPicPr>
      </xdr:nvPicPr>
      <xdr:blipFill>
        <a:blip xmlns:r="http://schemas.openxmlformats.org/officeDocument/2006/relationships" r:embed="rId1" cstate="print"/>
        <a:srcRect/>
        <a:stretch>
          <a:fillRect/>
        </a:stretch>
      </xdr:blipFill>
      <xdr:spPr bwMode="auto">
        <a:xfrm>
          <a:off x="7715250" y="8610600"/>
          <a:ext cx="3019425" cy="838200"/>
        </a:xfrm>
        <a:prstGeom prst="rect">
          <a:avLst/>
        </a:prstGeom>
        <a:noFill/>
        <a:ln w="9525">
          <a:noFill/>
          <a:miter lim="800000"/>
          <a:headEnd/>
          <a:tailEnd/>
        </a:ln>
      </xdr:spPr>
    </xdr:pic>
    <xdr:clientData/>
  </xdr:twoCellAnchor>
  <xdr:twoCellAnchor>
    <xdr:from>
      <xdr:col>3</xdr:col>
      <xdr:colOff>76200</xdr:colOff>
      <xdr:row>2</xdr:row>
      <xdr:rowOff>466725</xdr:rowOff>
    </xdr:from>
    <xdr:to>
      <xdr:col>5</xdr:col>
      <xdr:colOff>695325</xdr:colOff>
      <xdr:row>2</xdr:row>
      <xdr:rowOff>638175</xdr:rowOff>
    </xdr:to>
    <xdr:sp macro="" textlink="">
      <xdr:nvSpPr>
        <xdr:cNvPr id="4" name="Text Box 28"/>
        <xdr:cNvSpPr txBox="1">
          <a:spLocks noChangeArrowheads="1"/>
        </xdr:cNvSpPr>
      </xdr:nvSpPr>
      <xdr:spPr bwMode="auto">
        <a:xfrm>
          <a:off x="3743325" y="1428750"/>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1476375</xdr:colOff>
      <xdr:row>0</xdr:row>
      <xdr:rowOff>66675</xdr:rowOff>
    </xdr:from>
    <xdr:to>
      <xdr:col>2</xdr:col>
      <xdr:colOff>828675</xdr:colOff>
      <xdr:row>1</xdr:row>
      <xdr:rowOff>19050</xdr:rowOff>
    </xdr:to>
    <xdr:grpSp>
      <xdr:nvGrpSpPr>
        <xdr:cNvPr id="1255643" name="Groupe 13"/>
        <xdr:cNvGrpSpPr>
          <a:grpSpLocks/>
        </xdr:cNvGrpSpPr>
      </xdr:nvGrpSpPr>
      <xdr:grpSpPr bwMode="auto">
        <a:xfrm>
          <a:off x="1944243" y="63627"/>
          <a:ext cx="1862328" cy="673227"/>
          <a:chOff x="8439150" y="2421441"/>
          <a:chExt cx="1552826" cy="712284"/>
        </a:xfrm>
      </xdr:grpSpPr>
      <xdr:sp macro="" textlink="">
        <xdr:nvSpPr>
          <xdr:cNvPr id="6" name="ZoneTexte 5"/>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5647" name="Image 12" descr="Ctp_Log.png"/>
          <xdr:cNvPicPr>
            <a:picLocks noChangeAspect="1"/>
          </xdr:cNvPicPr>
        </xdr:nvPicPr>
        <xdr:blipFill>
          <a:blip xmlns:r="http://schemas.openxmlformats.org/officeDocument/2006/relationships" r:embed="rId2"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1</xdr:col>
      <xdr:colOff>1238250</xdr:colOff>
      <xdr:row>31</xdr:row>
      <xdr:rowOff>47625</xdr:rowOff>
    </xdr:from>
    <xdr:to>
      <xdr:col>3</xdr:col>
      <xdr:colOff>352425</xdr:colOff>
      <xdr:row>35</xdr:row>
      <xdr:rowOff>533400</xdr:rowOff>
    </xdr:to>
    <xdr:pic>
      <xdr:nvPicPr>
        <xdr:cNvPr id="1255644" name="Image 8" descr="Tampon-Signature-2018.png"/>
        <xdr:cNvPicPr>
          <a:picLocks noChangeAspect="1"/>
        </xdr:cNvPicPr>
      </xdr:nvPicPr>
      <xdr:blipFill>
        <a:blip xmlns:r="http://schemas.openxmlformats.org/officeDocument/2006/relationships" r:embed="rId3" cstate="print"/>
        <a:srcRect/>
        <a:stretch>
          <a:fillRect/>
        </a:stretch>
      </xdr:blipFill>
      <xdr:spPr bwMode="auto">
        <a:xfrm>
          <a:off x="1571625" y="7439025"/>
          <a:ext cx="2447925" cy="1314450"/>
        </a:xfrm>
        <a:prstGeom prst="rect">
          <a:avLst/>
        </a:prstGeom>
        <a:noFill/>
        <a:ln w="9525">
          <a:noFill/>
          <a:miter lim="800000"/>
          <a:headEnd/>
          <a:tailEnd/>
        </a:ln>
      </xdr:spPr>
    </xdr:pic>
    <xdr:clientData/>
  </xdr:twoCellAnchor>
  <xdr:twoCellAnchor>
    <xdr:from>
      <xdr:col>3</xdr:col>
      <xdr:colOff>228600</xdr:colOff>
      <xdr:row>0</xdr:row>
      <xdr:rowOff>38100</xdr:rowOff>
    </xdr:from>
    <xdr:to>
      <xdr:col>5</xdr:col>
      <xdr:colOff>685800</xdr:colOff>
      <xdr:row>2</xdr:row>
      <xdr:rowOff>361950</xdr:rowOff>
    </xdr:to>
    <xdr:pic>
      <xdr:nvPicPr>
        <xdr:cNvPr id="1255645" name="Picture 7"/>
        <xdr:cNvPicPr>
          <a:picLocks noChangeAspect="1" noChangeArrowheads="1"/>
        </xdr:cNvPicPr>
      </xdr:nvPicPr>
      <xdr:blipFill>
        <a:blip xmlns:r="http://schemas.openxmlformats.org/officeDocument/2006/relationships" r:embed="rId4" cstate="print">
          <a:lum bright="20000" contrast="20000"/>
        </a:blip>
        <a:srcRect/>
        <a:stretch>
          <a:fillRect/>
        </a:stretch>
      </xdr:blipFill>
      <xdr:spPr bwMode="auto">
        <a:xfrm>
          <a:off x="3895725" y="38100"/>
          <a:ext cx="2266950" cy="1352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32</xdr:row>
      <xdr:rowOff>0</xdr:rowOff>
    </xdr:from>
    <xdr:to>
      <xdr:col>5</xdr:col>
      <xdr:colOff>114300</xdr:colOff>
      <xdr:row>32</xdr:row>
      <xdr:rowOff>0</xdr:rowOff>
    </xdr:to>
    <xdr:sp macro="" textlink="">
      <xdr:nvSpPr>
        <xdr:cNvPr id="2" name="Text Box 13"/>
        <xdr:cNvSpPr txBox="1">
          <a:spLocks noChangeArrowheads="1"/>
        </xdr:cNvSpPr>
      </xdr:nvSpPr>
      <xdr:spPr bwMode="auto">
        <a:xfrm>
          <a:off x="390525" y="7391400"/>
          <a:ext cx="52006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xdr:from>
      <xdr:col>3</xdr:col>
      <xdr:colOff>76200</xdr:colOff>
      <xdr:row>2</xdr:row>
      <xdr:rowOff>466725</xdr:rowOff>
    </xdr:from>
    <xdr:to>
      <xdr:col>5</xdr:col>
      <xdr:colOff>695325</xdr:colOff>
      <xdr:row>2</xdr:row>
      <xdr:rowOff>638175</xdr:rowOff>
    </xdr:to>
    <xdr:sp macro="" textlink="">
      <xdr:nvSpPr>
        <xdr:cNvPr id="4" name="Text Box 28"/>
        <xdr:cNvSpPr txBox="1">
          <a:spLocks noChangeArrowheads="1"/>
        </xdr:cNvSpPr>
      </xdr:nvSpPr>
      <xdr:spPr bwMode="auto">
        <a:xfrm>
          <a:off x="3743325" y="1428750"/>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1476375</xdr:colOff>
      <xdr:row>0</xdr:row>
      <xdr:rowOff>66675</xdr:rowOff>
    </xdr:from>
    <xdr:to>
      <xdr:col>2</xdr:col>
      <xdr:colOff>828675</xdr:colOff>
      <xdr:row>1</xdr:row>
      <xdr:rowOff>19050</xdr:rowOff>
    </xdr:to>
    <xdr:grpSp>
      <xdr:nvGrpSpPr>
        <xdr:cNvPr id="1256801" name="Groupe 13"/>
        <xdr:cNvGrpSpPr>
          <a:grpSpLocks/>
        </xdr:cNvGrpSpPr>
      </xdr:nvGrpSpPr>
      <xdr:grpSpPr bwMode="auto">
        <a:xfrm>
          <a:off x="1809750" y="66675"/>
          <a:ext cx="1733550" cy="695325"/>
          <a:chOff x="8439150" y="2421441"/>
          <a:chExt cx="1552826" cy="712284"/>
        </a:xfrm>
      </xdr:grpSpPr>
      <xdr:sp macro="" textlink="">
        <xdr:nvSpPr>
          <xdr:cNvPr id="6" name="ZoneTexte 5"/>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6811"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1</xdr:col>
      <xdr:colOff>1238250</xdr:colOff>
      <xdr:row>32</xdr:row>
      <xdr:rowOff>47625</xdr:rowOff>
    </xdr:from>
    <xdr:to>
      <xdr:col>3</xdr:col>
      <xdr:colOff>352425</xdr:colOff>
      <xdr:row>36</xdr:row>
      <xdr:rowOff>533400</xdr:rowOff>
    </xdr:to>
    <xdr:pic>
      <xdr:nvPicPr>
        <xdr:cNvPr id="1256802"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1571625" y="7648575"/>
          <a:ext cx="2447925" cy="1314450"/>
        </a:xfrm>
        <a:prstGeom prst="rect">
          <a:avLst/>
        </a:prstGeom>
        <a:noFill/>
        <a:ln w="9525">
          <a:noFill/>
          <a:miter lim="800000"/>
          <a:headEnd/>
          <a:tailEnd/>
        </a:ln>
      </xdr:spPr>
    </xdr:pic>
    <xdr:clientData/>
  </xdr:twoCellAnchor>
  <xdr:twoCellAnchor>
    <xdr:from>
      <xdr:col>1</xdr:col>
      <xdr:colOff>57150</xdr:colOff>
      <xdr:row>32</xdr:row>
      <xdr:rowOff>0</xdr:rowOff>
    </xdr:from>
    <xdr:to>
      <xdr:col>5</xdr:col>
      <xdr:colOff>114300</xdr:colOff>
      <xdr:row>32</xdr:row>
      <xdr:rowOff>0</xdr:rowOff>
    </xdr:to>
    <xdr:sp macro="" textlink="">
      <xdr:nvSpPr>
        <xdr:cNvPr id="10" name="Text Box 13"/>
        <xdr:cNvSpPr txBox="1">
          <a:spLocks noChangeArrowheads="1"/>
        </xdr:cNvSpPr>
      </xdr:nvSpPr>
      <xdr:spPr bwMode="auto">
        <a:xfrm>
          <a:off x="390525" y="7391400"/>
          <a:ext cx="5200650" cy="0"/>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0" i="0" strike="noStrike">
              <a:solidFill>
                <a:srgbClr val="000000"/>
              </a:solidFill>
              <a:latin typeface="Arial"/>
              <a:cs typeface="Arial"/>
            </a:rPr>
            <a:t>Laurent CASCALES, architecte dplg</a:t>
          </a:r>
        </a:p>
        <a:p>
          <a:pPr algn="l" rtl="1">
            <a:defRPr sz="1000"/>
          </a:pPr>
          <a:r>
            <a:rPr lang="fr-FR" sz="1000" b="0" i="1" strike="noStrike">
              <a:solidFill>
                <a:srgbClr val="000000"/>
              </a:solidFill>
              <a:latin typeface="Arial"/>
              <a:cs typeface="Arial"/>
            </a:rPr>
            <a:t>(lu et approuvé; cachet et signature)</a:t>
          </a:r>
        </a:p>
      </xdr:txBody>
    </xdr:sp>
    <xdr:clientData/>
  </xdr:twoCellAnchor>
  <xdr:twoCellAnchor>
    <xdr:from>
      <xdr:col>3</xdr:col>
      <xdr:colOff>76200</xdr:colOff>
      <xdr:row>2</xdr:row>
      <xdr:rowOff>466725</xdr:rowOff>
    </xdr:from>
    <xdr:to>
      <xdr:col>5</xdr:col>
      <xdr:colOff>695325</xdr:colOff>
      <xdr:row>2</xdr:row>
      <xdr:rowOff>638175</xdr:rowOff>
    </xdr:to>
    <xdr:sp macro="" textlink="">
      <xdr:nvSpPr>
        <xdr:cNvPr id="12" name="Text Box 28"/>
        <xdr:cNvSpPr txBox="1">
          <a:spLocks noChangeArrowheads="1"/>
        </xdr:cNvSpPr>
      </xdr:nvSpPr>
      <xdr:spPr bwMode="auto">
        <a:xfrm>
          <a:off x="3743325" y="1428750"/>
          <a:ext cx="2428875" cy="0"/>
        </a:xfrm>
        <a:prstGeom prst="rect">
          <a:avLst/>
        </a:prstGeom>
        <a:noFill/>
        <a:ln w="9525">
          <a:noFill/>
          <a:miter lim="800000"/>
          <a:headEnd/>
          <a:tailEnd/>
        </a:ln>
      </xdr:spPr>
      <xdr:txBody>
        <a:bodyPr vertOverflow="clip" wrap="square" lIns="27432" tIns="32004" rIns="0" bIns="0" anchor="t" upright="1"/>
        <a:lstStyle/>
        <a:p>
          <a:pPr algn="r" rtl="1">
            <a:defRPr sz="1000"/>
          </a:pPr>
          <a:r>
            <a:rPr lang="fr-FR" sz="800" b="1" i="0" strike="noStrike">
              <a:solidFill>
                <a:srgbClr val="FFFFFF"/>
              </a:solidFill>
              <a:latin typeface="Trebuchet MS"/>
            </a:rPr>
            <a:t>Expéditeur : </a:t>
          </a:r>
          <a:r>
            <a:rPr lang="fr-FR" sz="800" b="0" i="0" strike="noStrike">
              <a:solidFill>
                <a:srgbClr val="FFFFFF"/>
              </a:solidFill>
              <a:latin typeface="Trebuchet MS"/>
            </a:rPr>
            <a:t>15 rue Molière, 34290 SERVIAN</a:t>
          </a:r>
        </a:p>
      </xdr:txBody>
    </xdr:sp>
    <xdr:clientData/>
  </xdr:twoCellAnchor>
  <xdr:twoCellAnchor>
    <xdr:from>
      <xdr:col>1</xdr:col>
      <xdr:colOff>1476375</xdr:colOff>
      <xdr:row>0</xdr:row>
      <xdr:rowOff>66675</xdr:rowOff>
    </xdr:from>
    <xdr:to>
      <xdr:col>2</xdr:col>
      <xdr:colOff>828675</xdr:colOff>
      <xdr:row>1</xdr:row>
      <xdr:rowOff>19050</xdr:rowOff>
    </xdr:to>
    <xdr:grpSp>
      <xdr:nvGrpSpPr>
        <xdr:cNvPr id="1256805" name="Groupe 13"/>
        <xdr:cNvGrpSpPr>
          <a:grpSpLocks/>
        </xdr:cNvGrpSpPr>
      </xdr:nvGrpSpPr>
      <xdr:grpSpPr bwMode="auto">
        <a:xfrm>
          <a:off x="1809750" y="66675"/>
          <a:ext cx="1733550" cy="695325"/>
          <a:chOff x="8439150" y="2421441"/>
          <a:chExt cx="1552826" cy="712284"/>
        </a:xfrm>
      </xdr:grpSpPr>
      <xdr:sp macro="" textlink="">
        <xdr:nvSpPr>
          <xdr:cNvPr id="14" name="ZoneTexte 13"/>
          <xdr:cNvSpPr txBox="1"/>
        </xdr:nvSpPr>
        <xdr:spPr>
          <a:xfrm>
            <a:off x="8439150" y="2636102"/>
            <a:ext cx="1552826" cy="497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6809"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1</xdr:col>
      <xdr:colOff>1238250</xdr:colOff>
      <xdr:row>32</xdr:row>
      <xdr:rowOff>47625</xdr:rowOff>
    </xdr:from>
    <xdr:to>
      <xdr:col>3</xdr:col>
      <xdr:colOff>352425</xdr:colOff>
      <xdr:row>36</xdr:row>
      <xdr:rowOff>533400</xdr:rowOff>
    </xdr:to>
    <xdr:pic>
      <xdr:nvPicPr>
        <xdr:cNvPr id="1256806"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1571625" y="7648575"/>
          <a:ext cx="2447925" cy="1314450"/>
        </a:xfrm>
        <a:prstGeom prst="rect">
          <a:avLst/>
        </a:prstGeom>
        <a:noFill/>
        <a:ln w="9525">
          <a:noFill/>
          <a:miter lim="800000"/>
          <a:headEnd/>
          <a:tailEnd/>
        </a:ln>
      </xdr:spPr>
    </xdr:pic>
    <xdr:clientData/>
  </xdr:twoCellAnchor>
  <xdr:twoCellAnchor editAs="oneCell">
    <xdr:from>
      <xdr:col>3</xdr:col>
      <xdr:colOff>142875</xdr:colOff>
      <xdr:row>0</xdr:row>
      <xdr:rowOff>0</xdr:rowOff>
    </xdr:from>
    <xdr:to>
      <xdr:col>5</xdr:col>
      <xdr:colOff>733425</xdr:colOff>
      <xdr:row>2</xdr:row>
      <xdr:rowOff>390525</xdr:rowOff>
    </xdr:to>
    <xdr:pic>
      <xdr:nvPicPr>
        <xdr:cNvPr id="1256807" name="Image 17"/>
        <xdr:cNvPicPr>
          <a:picLocks noChangeAspect="1"/>
        </xdr:cNvPicPr>
      </xdr:nvPicPr>
      <xdr:blipFill>
        <a:blip xmlns:r="http://schemas.openxmlformats.org/officeDocument/2006/relationships" r:embed="rId3" cstate="print"/>
        <a:srcRect/>
        <a:stretch>
          <a:fillRect/>
        </a:stretch>
      </xdr:blipFill>
      <xdr:spPr bwMode="auto">
        <a:xfrm>
          <a:off x="3810000" y="0"/>
          <a:ext cx="2400300" cy="14192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9525</xdr:colOff>
      <xdr:row>0</xdr:row>
      <xdr:rowOff>0</xdr:rowOff>
    </xdr:from>
    <xdr:to>
      <xdr:col>5</xdr:col>
      <xdr:colOff>781050</xdr:colOff>
      <xdr:row>2</xdr:row>
      <xdr:rowOff>371475</xdr:rowOff>
    </xdr:to>
    <xdr:pic>
      <xdr:nvPicPr>
        <xdr:cNvPr id="1257607" name="Picture 1"/>
        <xdr:cNvPicPr>
          <a:picLocks noChangeAspect="1" noChangeArrowheads="1"/>
        </xdr:cNvPicPr>
      </xdr:nvPicPr>
      <xdr:blipFill>
        <a:blip xmlns:r="http://schemas.openxmlformats.org/officeDocument/2006/relationships" r:embed="rId1" cstate="print"/>
        <a:srcRect r="3061"/>
        <a:stretch>
          <a:fillRect/>
        </a:stretch>
      </xdr:blipFill>
      <xdr:spPr bwMode="auto">
        <a:xfrm>
          <a:off x="3676650" y="0"/>
          <a:ext cx="2562225" cy="1400175"/>
        </a:xfrm>
        <a:prstGeom prst="rect">
          <a:avLst/>
        </a:prstGeom>
        <a:noFill/>
        <a:ln w="9525">
          <a:noFill/>
          <a:miter lim="800000"/>
          <a:headEnd/>
          <a:tailEnd/>
        </a:ln>
      </xdr:spPr>
    </xdr:pic>
    <xdr:clientData/>
  </xdr:twoCellAnchor>
  <xdr:twoCellAnchor>
    <xdr:from>
      <xdr:col>0</xdr:col>
      <xdr:colOff>161925</xdr:colOff>
      <xdr:row>0</xdr:row>
      <xdr:rowOff>0</xdr:rowOff>
    </xdr:from>
    <xdr:to>
      <xdr:col>1</xdr:col>
      <xdr:colOff>1714500</xdr:colOff>
      <xdr:row>0</xdr:row>
      <xdr:rowOff>695325</xdr:rowOff>
    </xdr:to>
    <xdr:grpSp>
      <xdr:nvGrpSpPr>
        <xdr:cNvPr id="1257608" name="Groupe 13"/>
        <xdr:cNvGrpSpPr>
          <a:grpSpLocks/>
        </xdr:cNvGrpSpPr>
      </xdr:nvGrpSpPr>
      <xdr:grpSpPr bwMode="auto">
        <a:xfrm>
          <a:off x="161925" y="0"/>
          <a:ext cx="1885950" cy="695325"/>
          <a:chOff x="8439150" y="2421441"/>
          <a:chExt cx="1552826" cy="712285"/>
        </a:xfrm>
      </xdr:grpSpPr>
      <xdr:sp macro="" textlink="">
        <xdr:nvSpPr>
          <xdr:cNvPr id="4" name="ZoneTexte 3"/>
          <xdr:cNvSpPr txBox="1"/>
        </xdr:nvSpPr>
        <xdr:spPr>
          <a:xfrm>
            <a:off x="8439150" y="2636102"/>
            <a:ext cx="1552826" cy="49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7611" name="Image 12" descr="Ctp_Log.png"/>
          <xdr:cNvPicPr>
            <a:picLocks noChangeAspect="1"/>
          </xdr:cNvPicPr>
        </xdr:nvPicPr>
        <xdr:blipFill>
          <a:blip xmlns:r="http://schemas.openxmlformats.org/officeDocument/2006/relationships" r:embed="rId2"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3</xdr:col>
      <xdr:colOff>0</xdr:colOff>
      <xdr:row>33</xdr:row>
      <xdr:rowOff>28575</xdr:rowOff>
    </xdr:from>
    <xdr:to>
      <xdr:col>5</xdr:col>
      <xdr:colOff>371475</xdr:colOff>
      <xdr:row>36</xdr:row>
      <xdr:rowOff>533400</xdr:rowOff>
    </xdr:to>
    <xdr:pic>
      <xdr:nvPicPr>
        <xdr:cNvPr id="1257609" name="Image 8" descr="Tampon-Signature-2018.png"/>
        <xdr:cNvPicPr>
          <a:picLocks noChangeAspect="1"/>
        </xdr:cNvPicPr>
      </xdr:nvPicPr>
      <xdr:blipFill>
        <a:blip xmlns:r="http://schemas.openxmlformats.org/officeDocument/2006/relationships" r:embed="rId3" cstate="print"/>
        <a:srcRect/>
        <a:stretch>
          <a:fillRect/>
        </a:stretch>
      </xdr:blipFill>
      <xdr:spPr bwMode="auto">
        <a:xfrm>
          <a:off x="3667125" y="7839075"/>
          <a:ext cx="2181225" cy="11239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0</xdr:row>
      <xdr:rowOff>0</xdr:rowOff>
    </xdr:from>
    <xdr:to>
      <xdr:col>1</xdr:col>
      <xdr:colOff>1714500</xdr:colOff>
      <xdr:row>0</xdr:row>
      <xdr:rowOff>695325</xdr:rowOff>
    </xdr:to>
    <xdr:grpSp>
      <xdr:nvGrpSpPr>
        <xdr:cNvPr id="1258631" name="Groupe 13"/>
        <xdr:cNvGrpSpPr>
          <a:grpSpLocks/>
        </xdr:cNvGrpSpPr>
      </xdr:nvGrpSpPr>
      <xdr:grpSpPr bwMode="auto">
        <a:xfrm>
          <a:off x="161925" y="0"/>
          <a:ext cx="1885950" cy="695325"/>
          <a:chOff x="8439150" y="2421441"/>
          <a:chExt cx="1552826" cy="712285"/>
        </a:xfrm>
      </xdr:grpSpPr>
      <xdr:sp macro="" textlink="">
        <xdr:nvSpPr>
          <xdr:cNvPr id="4" name="ZoneTexte 3"/>
          <xdr:cNvSpPr txBox="1"/>
        </xdr:nvSpPr>
        <xdr:spPr>
          <a:xfrm>
            <a:off x="8439150" y="2636102"/>
            <a:ext cx="1552826" cy="49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latin typeface="Arial Narrow" pitchFamily="34" charset="0"/>
              </a:rPr>
              <a:t>CTP Architecture             </a:t>
            </a:r>
            <a:r>
              <a:rPr lang="fr-FR" sz="1600">
                <a:latin typeface="Arial Narrow" pitchFamily="34" charset="0"/>
              </a:rPr>
              <a:t>18</a:t>
            </a:r>
          </a:p>
          <a:p>
            <a:r>
              <a:rPr lang="fr-FR" sz="900" b="0" i="0">
                <a:solidFill>
                  <a:schemeClr val="dk1"/>
                </a:solidFill>
                <a:latin typeface="Arial Narrow" pitchFamily="34" charset="0"/>
                <a:ea typeface="+mn-ea"/>
                <a:cs typeface="+mn-cs"/>
              </a:rPr>
              <a:t>Ordre des Architectes LR° S01312</a:t>
            </a:r>
            <a:endParaRPr lang="fr-FR" sz="900">
              <a:latin typeface="Arial Narrow" pitchFamily="34" charset="0"/>
            </a:endParaRPr>
          </a:p>
          <a:p>
            <a:endParaRPr lang="fr-FR" sz="1100"/>
          </a:p>
        </xdr:txBody>
      </xdr:sp>
      <xdr:pic>
        <xdr:nvPicPr>
          <xdr:cNvPr id="1258635" name="Image 12" descr="Ctp_Log.png"/>
          <xdr:cNvPicPr>
            <a:picLocks noChangeAspect="1"/>
          </xdr:cNvPicPr>
        </xdr:nvPicPr>
        <xdr:blipFill>
          <a:blip xmlns:r="http://schemas.openxmlformats.org/officeDocument/2006/relationships" r:embed="rId1" cstate="print"/>
          <a:srcRect/>
          <a:stretch>
            <a:fillRect/>
          </a:stretch>
        </xdr:blipFill>
        <xdr:spPr bwMode="auto">
          <a:xfrm>
            <a:off x="9319435" y="2421441"/>
            <a:ext cx="232188" cy="484567"/>
          </a:xfrm>
          <a:prstGeom prst="rect">
            <a:avLst/>
          </a:prstGeom>
          <a:noFill/>
          <a:ln w="9525">
            <a:noFill/>
            <a:miter lim="800000"/>
            <a:headEnd/>
            <a:tailEnd/>
          </a:ln>
        </xdr:spPr>
      </xdr:pic>
    </xdr:grpSp>
    <xdr:clientData/>
  </xdr:twoCellAnchor>
  <xdr:twoCellAnchor editAs="oneCell">
    <xdr:from>
      <xdr:col>3</xdr:col>
      <xdr:colOff>0</xdr:colOff>
      <xdr:row>33</xdr:row>
      <xdr:rowOff>28575</xdr:rowOff>
    </xdr:from>
    <xdr:to>
      <xdr:col>5</xdr:col>
      <xdr:colOff>371475</xdr:colOff>
      <xdr:row>36</xdr:row>
      <xdr:rowOff>533400</xdr:rowOff>
    </xdr:to>
    <xdr:pic>
      <xdr:nvPicPr>
        <xdr:cNvPr id="1258632" name="Image 8" descr="Tampon-Signature-2018.png"/>
        <xdr:cNvPicPr>
          <a:picLocks noChangeAspect="1"/>
        </xdr:cNvPicPr>
      </xdr:nvPicPr>
      <xdr:blipFill>
        <a:blip xmlns:r="http://schemas.openxmlformats.org/officeDocument/2006/relationships" r:embed="rId2" cstate="print"/>
        <a:srcRect/>
        <a:stretch>
          <a:fillRect/>
        </a:stretch>
      </xdr:blipFill>
      <xdr:spPr bwMode="auto">
        <a:xfrm>
          <a:off x="3667125" y="7839075"/>
          <a:ext cx="2181225" cy="1123950"/>
        </a:xfrm>
        <a:prstGeom prst="rect">
          <a:avLst/>
        </a:prstGeom>
        <a:noFill/>
        <a:ln w="9525">
          <a:noFill/>
          <a:miter lim="800000"/>
          <a:headEnd/>
          <a:tailEnd/>
        </a:ln>
      </xdr:spPr>
    </xdr:pic>
    <xdr:clientData/>
  </xdr:twoCellAnchor>
  <xdr:twoCellAnchor editAs="oneCell">
    <xdr:from>
      <xdr:col>3</xdr:col>
      <xdr:colOff>28575</xdr:colOff>
      <xdr:row>0</xdr:row>
      <xdr:rowOff>19050</xdr:rowOff>
    </xdr:from>
    <xdr:to>
      <xdr:col>5</xdr:col>
      <xdr:colOff>752475</xdr:colOff>
      <xdr:row>2</xdr:row>
      <xdr:rowOff>381000</xdr:rowOff>
    </xdr:to>
    <xdr:pic>
      <xdr:nvPicPr>
        <xdr:cNvPr id="1258633" name="Image 6" descr="22F Villeneuve-34070_DP63.jpg"/>
        <xdr:cNvPicPr>
          <a:picLocks noChangeAspect="1"/>
        </xdr:cNvPicPr>
      </xdr:nvPicPr>
      <xdr:blipFill>
        <a:blip xmlns:r="http://schemas.openxmlformats.org/officeDocument/2006/relationships" r:embed="rId3" cstate="print"/>
        <a:srcRect l="2229" t="23338" r="714" b="4083"/>
        <a:stretch>
          <a:fillRect/>
        </a:stretch>
      </xdr:blipFill>
      <xdr:spPr bwMode="auto">
        <a:xfrm>
          <a:off x="3695700" y="19050"/>
          <a:ext cx="2533650" cy="1390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CTP\AppData\Local\Temp\GILLES\00a%20TRONC%20COMMUN\04%20LE%20METRE\SUPPORT%20DE%20COURS\Bordereau%20TCE%20CRM.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UV"/>
      <sheetName val="DQE"/>
      <sheetName val="Gros-Oeuvre"/>
      <sheetName val="Carrelage"/>
      <sheetName val="Chauffage"/>
      <sheetName val="Charpente"/>
      <sheetName val="Couverture"/>
      <sheetName val="Electricité"/>
      <sheetName val="Menuiserie Extérieure"/>
      <sheetName val="Menuiserie Intérieure"/>
      <sheetName val="Peinture"/>
      <sheetName val="Platrerie Cloisons"/>
      <sheetName val="Plomberie"/>
      <sheetName val="Revêtement sols souples"/>
      <sheetName val="Serrurerie"/>
      <sheetName val="Vitrerie"/>
      <sheetName val="VRD"/>
    </sheetNames>
    <sheetDataSet>
      <sheetData sheetId="0" refreshError="1">
        <row r="14">
          <cell r="B14">
            <v>0.15253435836422152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mailto:info@menuiseriejeandelmas.com" TargetMode="External"/><Relationship Id="rId13" Type="http://schemas.openxmlformats.org/officeDocument/2006/relationships/hyperlink" Target="mailto:g.mompeon@meditrag.fr" TargetMode="External"/><Relationship Id="rId18" Type="http://schemas.openxmlformats.org/officeDocument/2006/relationships/hyperlink" Target="mailto:m.chevalier@caseo-maison.com" TargetMode="External"/><Relationship Id="rId3" Type="http://schemas.openxmlformats.org/officeDocument/2006/relationships/hyperlink" Target="mailto:renovation@miras.fr" TargetMode="External"/><Relationship Id="rId21" Type="http://schemas.openxmlformats.org/officeDocument/2006/relationships/printerSettings" Target="../printerSettings/printerSettings13.bin"/><Relationship Id="rId7" Type="http://schemas.openxmlformats.org/officeDocument/2006/relationships/hyperlink" Target="mailto:valrossiennedeplac@gmail.com" TargetMode="External"/><Relationship Id="rId12" Type="http://schemas.openxmlformats.org/officeDocument/2006/relationships/hyperlink" Target="mailto:fran&#231;ois.guillo@free.fr" TargetMode="External"/><Relationship Id="rId17" Type="http://schemas.openxmlformats.org/officeDocument/2006/relationships/hyperlink" Target="mailto:dclimsarl@orange.fr" TargetMode="External"/><Relationship Id="rId2" Type="http://schemas.openxmlformats.org/officeDocument/2006/relationships/hyperlink" Target="mailto:entreprise.sahin01@gmail.com" TargetMode="External"/><Relationship Id="rId16" Type="http://schemas.openxmlformats.org/officeDocument/2006/relationships/hyperlink" Target="mailto:techniquefacade@yahoo.com" TargetMode="External"/><Relationship Id="rId20" Type="http://schemas.openxmlformats.org/officeDocument/2006/relationships/hyperlink" Target="mailto:christian.derouet@climavie.fr" TargetMode="External"/><Relationship Id="rId1" Type="http://schemas.openxmlformats.org/officeDocument/2006/relationships/hyperlink" Target="mailto:renovation@miras.fr" TargetMode="External"/><Relationship Id="rId6" Type="http://schemas.openxmlformats.org/officeDocument/2006/relationships/hyperlink" Target="mailto:henri.fauret@sfr.fr" TargetMode="External"/><Relationship Id="rId11" Type="http://schemas.openxmlformats.org/officeDocument/2006/relationships/hyperlink" Target="mailto:garrigues.energie@gmail.com" TargetMode="External"/><Relationship Id="rId5" Type="http://schemas.openxmlformats.org/officeDocument/2006/relationships/hyperlink" Target="mailto:ramdanisaid34@gmail.com" TargetMode="External"/><Relationship Id="rId15" Type="http://schemas.openxmlformats.org/officeDocument/2006/relationships/hyperlink" Target="mailto:of.constructions@yahoo.fr" TargetMode="External"/><Relationship Id="rId10" Type="http://schemas.openxmlformats.org/officeDocument/2006/relationships/hyperlink" Target="mailto:f.guti@hotmail.fr" TargetMode="External"/><Relationship Id="rId19" Type="http://schemas.openxmlformats.org/officeDocument/2006/relationships/hyperlink" Target="mailto:clim.air.elec@wanadoo.fr" TargetMode="External"/><Relationship Id="rId4" Type="http://schemas.openxmlformats.org/officeDocument/2006/relationships/hyperlink" Target="mailto:entreprise.sahin01@gmail.com" TargetMode="External"/><Relationship Id="rId9" Type="http://schemas.openxmlformats.org/officeDocument/2006/relationships/hyperlink" Target="mailto:artiselec34@orange.fr" TargetMode="External"/><Relationship Id="rId14" Type="http://schemas.openxmlformats.org/officeDocument/2006/relationships/hyperlink" Target="mailto:contact@baoba.com" TargetMode="External"/><Relationship Id="rId2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flora.aiguesvives@gmail.com" TargetMode="External"/><Relationship Id="rId7" Type="http://schemas.openxmlformats.org/officeDocument/2006/relationships/drawing" Target="../drawings/drawing16.xml"/><Relationship Id="rId2" Type="http://schemas.openxmlformats.org/officeDocument/2006/relationships/hyperlink" Target="mailto:oa.constructions@yahoo.fr" TargetMode="External"/><Relationship Id="rId1" Type="http://schemas.openxmlformats.org/officeDocument/2006/relationships/hyperlink" Target="mailto:cascales@architectes.org" TargetMode="External"/><Relationship Id="rId6" Type="http://schemas.openxmlformats.org/officeDocument/2006/relationships/printerSettings" Target="../printerSettings/printerSettings16.bin"/><Relationship Id="rId5" Type="http://schemas.openxmlformats.org/officeDocument/2006/relationships/hyperlink" Target="mailto:oa.constructions@yahoo.fr" TargetMode="External"/><Relationship Id="rId4" Type="http://schemas.openxmlformats.org/officeDocument/2006/relationships/hyperlink" Target="mailto:oa.constructions@yahoo.fr"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ramdanisaid34@gmail.com" TargetMode="External"/><Relationship Id="rId3" Type="http://schemas.openxmlformats.org/officeDocument/2006/relationships/hyperlink" Target="mailto:flora.aiguesvives@gmail.com" TargetMode="External"/><Relationship Id="rId7" Type="http://schemas.openxmlformats.org/officeDocument/2006/relationships/hyperlink" Target="mailto:contact@sonimen.fr" TargetMode="External"/><Relationship Id="rId2" Type="http://schemas.openxmlformats.org/officeDocument/2006/relationships/hyperlink" Target="mailto:oa.constructions@yahoo.fr" TargetMode="External"/><Relationship Id="rId1" Type="http://schemas.openxmlformats.org/officeDocument/2006/relationships/hyperlink" Target="mailto:cascales@architectes.org" TargetMode="External"/><Relationship Id="rId6" Type="http://schemas.openxmlformats.org/officeDocument/2006/relationships/hyperlink" Target="mailto:christian.derouet@climavie.fr" TargetMode="External"/><Relationship Id="rId11" Type="http://schemas.openxmlformats.org/officeDocument/2006/relationships/drawing" Target="../drawings/drawing17.xml"/><Relationship Id="rId5" Type="http://schemas.openxmlformats.org/officeDocument/2006/relationships/hyperlink" Target="mailto:stephan.enjalbert@gmail.com" TargetMode="External"/><Relationship Id="rId10" Type="http://schemas.openxmlformats.org/officeDocument/2006/relationships/printerSettings" Target="../printerSettings/printerSettings17.bin"/><Relationship Id="rId4" Type="http://schemas.openxmlformats.org/officeDocument/2006/relationships/hyperlink" Target="mailto:oa.constructions@yahoo.fr" TargetMode="External"/><Relationship Id="rId9" Type="http://schemas.openxmlformats.org/officeDocument/2006/relationships/hyperlink" Target="mailto:oa.constructions@yahoo.fr"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mailto:flora.aiguesvives@gmail.com" TargetMode="External"/><Relationship Id="rId2" Type="http://schemas.openxmlformats.org/officeDocument/2006/relationships/hyperlink" Target="mailto:oa.constructions@yahoo.fr" TargetMode="External"/><Relationship Id="rId1" Type="http://schemas.openxmlformats.org/officeDocument/2006/relationships/hyperlink" Target="mailto:cascales@architectes.org" TargetMode="External"/><Relationship Id="rId6" Type="http://schemas.openxmlformats.org/officeDocument/2006/relationships/drawing" Target="../drawings/drawing18.xml"/><Relationship Id="rId5" Type="http://schemas.openxmlformats.org/officeDocument/2006/relationships/printerSettings" Target="../printerSettings/printerSettings18.bin"/><Relationship Id="rId4" Type="http://schemas.openxmlformats.org/officeDocument/2006/relationships/hyperlink" Target="mailto:ramdanisaid34@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tp-architectes.com/2010/03/contrat-ordre-architecte-france.html" TargetMode="External"/><Relationship Id="rId1" Type="http://schemas.openxmlformats.org/officeDocument/2006/relationships/hyperlink" Target="http://www.ctp-architectes.com/2010/03/contrat-ordre-architecte-france.html"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88"/>
  <sheetViews>
    <sheetView view="pageLayout" topLeftCell="A44" workbookViewId="0">
      <selection activeCell="H55" sqref="H55"/>
    </sheetView>
  </sheetViews>
  <sheetFormatPr baseColWidth="10" defaultColWidth="12.28515625" defaultRowHeight="12.95" customHeight="1"/>
  <cols>
    <col min="1" max="1" width="4.5703125" style="3" customWidth="1"/>
    <col min="2" max="2" width="56.140625" style="344" customWidth="1"/>
    <col min="3" max="3" width="14.28515625" style="344" customWidth="1"/>
    <col min="4" max="4" width="7.5703125" style="360" customWidth="1"/>
    <col min="5" max="5" width="11.140625" style="360" customWidth="1"/>
    <col min="6" max="6" width="4.85546875" style="341" customWidth="1"/>
    <col min="7" max="7" width="17" style="3" customWidth="1"/>
    <col min="8" max="8" width="15" style="3" customWidth="1"/>
    <col min="9" max="9" width="7.7109375" style="3" customWidth="1"/>
    <col min="10" max="10" width="13" style="3" bestFit="1" customWidth="1"/>
    <col min="11" max="11" width="12.42578125" style="3" bestFit="1" customWidth="1"/>
    <col min="12" max="16384" width="12.28515625" style="3"/>
  </cols>
  <sheetData>
    <row r="1" spans="1:11" ht="102.75" customHeight="1">
      <c r="A1" s="381"/>
      <c r="B1" s="382" t="s">
        <v>144</v>
      </c>
      <c r="C1" s="376"/>
      <c r="D1" s="2"/>
      <c r="E1" s="374"/>
      <c r="G1" s="326"/>
    </row>
    <row r="2" spans="1:11" ht="18" customHeight="1">
      <c r="A2" s="375" t="s">
        <v>145</v>
      </c>
      <c r="B2" s="28" t="s">
        <v>146</v>
      </c>
      <c r="C2" s="377"/>
      <c r="D2" s="28"/>
      <c r="E2" s="345"/>
      <c r="G2" s="5" t="s">
        <v>148</v>
      </c>
    </row>
    <row r="3" spans="1:11" ht="19.5" customHeight="1">
      <c r="A3" s="347" t="s">
        <v>114</v>
      </c>
      <c r="B3" s="3"/>
      <c r="C3" s="378" t="s">
        <v>132</v>
      </c>
      <c r="D3" s="342"/>
      <c r="E3" s="348"/>
      <c r="F3" s="349"/>
      <c r="G3" s="5" t="s">
        <v>149</v>
      </c>
    </row>
    <row r="4" spans="1:11" ht="16.5" customHeight="1">
      <c r="A4" s="3" t="s">
        <v>142</v>
      </c>
      <c r="C4" s="379" t="s">
        <v>130</v>
      </c>
      <c r="D4" s="342"/>
      <c r="E4" s="350"/>
      <c r="F4" s="351"/>
      <c r="G4" s="352"/>
    </row>
    <row r="5" spans="1:11" ht="12.75">
      <c r="C5" s="380" t="s">
        <v>131</v>
      </c>
      <c r="D5" s="342"/>
      <c r="E5" s="350"/>
      <c r="F5" s="353"/>
      <c r="G5" s="343"/>
    </row>
    <row r="6" spans="1:11" ht="4.5" customHeight="1">
      <c r="A6" s="354"/>
      <c r="B6" s="28"/>
      <c r="C6" s="377"/>
      <c r="D6" s="355"/>
      <c r="E6" s="356"/>
      <c r="F6" s="349"/>
    </row>
    <row r="7" spans="1:11" ht="18.75" customHeight="1">
      <c r="A7" s="357"/>
      <c r="B7" s="202" t="s">
        <v>143</v>
      </c>
      <c r="C7" s="331"/>
      <c r="D7" s="384" t="s">
        <v>52</v>
      </c>
      <c r="E7" s="332">
        <v>42867</v>
      </c>
      <c r="F7" s="349"/>
      <c r="G7" s="358"/>
    </row>
    <row r="8" spans="1:11" ht="30" customHeight="1">
      <c r="A8" s="24"/>
      <c r="B8" s="2493" t="s">
        <v>185</v>
      </c>
      <c r="C8" s="2493"/>
      <c r="D8" s="373"/>
      <c r="E8" s="3"/>
      <c r="F8" s="349"/>
    </row>
    <row r="9" spans="1:11" ht="66" customHeight="1">
      <c r="A9" s="24"/>
      <c r="B9" s="333"/>
      <c r="D9" s="334"/>
      <c r="E9" s="3"/>
      <c r="F9" s="351"/>
      <c r="G9" s="398">
        <f>K9/G10</f>
        <v>0.75162538990567096</v>
      </c>
      <c r="I9" s="28"/>
      <c r="J9" s="28"/>
      <c r="K9" s="393">
        <f>50000/1.1</f>
        <v>45454.545454545449</v>
      </c>
    </row>
    <row r="10" spans="1:11" ht="18.75" customHeight="1">
      <c r="A10" s="383" t="s">
        <v>135</v>
      </c>
      <c r="B10" s="391" t="s">
        <v>186</v>
      </c>
      <c r="C10" s="411">
        <f>C58</f>
        <v>50061</v>
      </c>
      <c r="D10" s="213" t="s">
        <v>160</v>
      </c>
      <c r="E10" s="28"/>
      <c r="F10" s="349"/>
      <c r="G10" s="390">
        <f>(E21+E27+E33+E39+E47)</f>
        <v>60475</v>
      </c>
      <c r="H10" s="323" t="s">
        <v>115</v>
      </c>
      <c r="I10" s="324">
        <v>13.55</v>
      </c>
      <c r="J10" s="3" t="s">
        <v>121</v>
      </c>
    </row>
    <row r="11" spans="1:11" ht="16.5" customHeight="1">
      <c r="A11" s="24"/>
      <c r="B11" s="335"/>
      <c r="D11" s="3"/>
      <c r="E11" s="512"/>
      <c r="F11" s="349"/>
      <c r="G11" s="242">
        <f>G10*0.2</f>
        <v>12095</v>
      </c>
      <c r="H11" s="15" t="s">
        <v>116</v>
      </c>
      <c r="I11" s="325">
        <v>12.75</v>
      </c>
      <c r="J11" s="3" t="s">
        <v>121</v>
      </c>
    </row>
    <row r="12" spans="1:11" ht="16.5" customHeight="1">
      <c r="A12" s="365">
        <v>1</v>
      </c>
      <c r="B12" s="366" t="s">
        <v>150</v>
      </c>
      <c r="C12" s="367"/>
      <c r="D12" s="368"/>
      <c r="E12" s="513"/>
      <c r="F12" s="349"/>
      <c r="G12" s="242">
        <f>G10+G11</f>
        <v>72570</v>
      </c>
      <c r="H12" s="15" t="s">
        <v>117</v>
      </c>
      <c r="I12" s="325">
        <v>11.7</v>
      </c>
      <c r="J12" s="3" t="s">
        <v>121</v>
      </c>
    </row>
    <row r="13" spans="1:11" ht="16.5" customHeight="1">
      <c r="A13" s="74">
        <f t="shared" ref="A13:A20" si="0">A12+0.01</f>
        <v>1.01</v>
      </c>
      <c r="B13" s="337" t="s">
        <v>136</v>
      </c>
      <c r="C13" s="369"/>
      <c r="D13" s="3"/>
      <c r="E13" s="514">
        <v>600</v>
      </c>
      <c r="F13" s="349"/>
      <c r="H13" s="15" t="s">
        <v>118</v>
      </c>
      <c r="I13" s="325">
        <v>10.8</v>
      </c>
      <c r="J13" s="3" t="s">
        <v>121</v>
      </c>
    </row>
    <row r="14" spans="1:11" ht="16.5" customHeight="1">
      <c r="A14" s="74">
        <f t="shared" si="0"/>
        <v>1.02</v>
      </c>
      <c r="B14" s="337" t="s">
        <v>152</v>
      </c>
      <c r="C14" s="369"/>
      <c r="D14" s="3"/>
      <c r="E14" s="514">
        <v>750</v>
      </c>
      <c r="F14" s="349"/>
      <c r="H14" s="15" t="s">
        <v>119</v>
      </c>
      <c r="I14" s="325">
        <v>4.2</v>
      </c>
      <c r="J14" s="3" t="s">
        <v>121</v>
      </c>
    </row>
    <row r="15" spans="1:11" ht="16.5" customHeight="1">
      <c r="A15" s="74">
        <f t="shared" si="0"/>
        <v>1.03</v>
      </c>
      <c r="B15" s="337" t="s">
        <v>137</v>
      </c>
      <c r="C15" s="369"/>
      <c r="D15" s="3"/>
      <c r="E15" s="514">
        <v>200</v>
      </c>
      <c r="F15" s="349"/>
      <c r="H15" s="327" t="s">
        <v>120</v>
      </c>
      <c r="I15" s="328">
        <v>2</v>
      </c>
      <c r="J15" s="28" t="s">
        <v>121</v>
      </c>
      <c r="K15" s="28"/>
    </row>
    <row r="16" spans="1:11" ht="16.5" customHeight="1">
      <c r="A16" s="74">
        <f t="shared" si="0"/>
        <v>1.04</v>
      </c>
      <c r="B16" s="337" t="s">
        <v>158</v>
      </c>
      <c r="C16" s="369"/>
      <c r="D16" s="3"/>
      <c r="E16" s="514">
        <v>450</v>
      </c>
      <c r="F16" s="349"/>
      <c r="H16" s="329" t="s">
        <v>81</v>
      </c>
      <c r="I16" s="330">
        <f>SUM(I10:I15)</f>
        <v>55</v>
      </c>
      <c r="J16" s="291" t="s">
        <v>121</v>
      </c>
      <c r="K16" s="346"/>
    </row>
    <row r="17" spans="1:11" ht="16.5" customHeight="1">
      <c r="A17" s="74">
        <f t="shared" si="0"/>
        <v>1.05</v>
      </c>
      <c r="B17" s="337" t="s">
        <v>138</v>
      </c>
      <c r="C17" s="369"/>
      <c r="D17" s="3"/>
      <c r="E17" s="514">
        <v>9500</v>
      </c>
      <c r="F17" s="349"/>
      <c r="H17" s="15" t="s">
        <v>133</v>
      </c>
      <c r="I17" s="3">
        <v>9</v>
      </c>
      <c r="J17" s="3" t="s">
        <v>121</v>
      </c>
    </row>
    <row r="18" spans="1:11" ht="16.5" customHeight="1">
      <c r="A18" s="74">
        <f t="shared" si="0"/>
        <v>1.06</v>
      </c>
      <c r="B18" s="337" t="s">
        <v>154</v>
      </c>
      <c r="C18" s="364"/>
      <c r="D18" s="3"/>
      <c r="E18" s="515">
        <v>1050</v>
      </c>
      <c r="F18" s="349"/>
      <c r="H18" s="15" t="s">
        <v>125</v>
      </c>
      <c r="I18" s="3">
        <v>11.3</v>
      </c>
      <c r="J18" s="3" t="s">
        <v>121</v>
      </c>
    </row>
    <row r="19" spans="1:11" ht="16.5" customHeight="1">
      <c r="A19" s="74">
        <f t="shared" si="0"/>
        <v>1.07</v>
      </c>
      <c r="B19" s="337" t="s">
        <v>139</v>
      </c>
      <c r="C19" s="369"/>
      <c r="D19" s="3"/>
      <c r="E19" s="514">
        <v>6500</v>
      </c>
      <c r="F19" s="349"/>
      <c r="H19" s="15" t="s">
        <v>126</v>
      </c>
      <c r="I19" s="325">
        <v>37.299999999999997</v>
      </c>
      <c r="J19" s="3" t="s">
        <v>121</v>
      </c>
    </row>
    <row r="20" spans="1:11" ht="16.5" customHeight="1">
      <c r="A20" s="339">
        <f t="shared" si="0"/>
        <v>1.08</v>
      </c>
      <c r="B20" s="370" t="s">
        <v>140</v>
      </c>
      <c r="C20" s="371"/>
      <c r="D20" s="28"/>
      <c r="E20" s="516">
        <v>3500</v>
      </c>
      <c r="F20" s="349"/>
      <c r="H20" s="323" t="s">
        <v>122</v>
      </c>
      <c r="I20" s="324">
        <v>12.4</v>
      </c>
      <c r="J20" s="3" t="s">
        <v>121</v>
      </c>
    </row>
    <row r="21" spans="1:11" ht="16.5" customHeight="1">
      <c r="A21" s="24"/>
      <c r="B21" s="395" t="s">
        <v>162</v>
      </c>
      <c r="C21" s="396">
        <f>E21*74%</f>
        <v>16687</v>
      </c>
      <c r="D21" s="397" t="s">
        <v>168</v>
      </c>
      <c r="E21" s="514">
        <f>SUM(E13:E20)</f>
        <v>22550</v>
      </c>
      <c r="F21" s="349"/>
      <c r="H21" s="15" t="s">
        <v>124</v>
      </c>
      <c r="I21" s="325">
        <v>3.6</v>
      </c>
      <c r="J21" s="3" t="s">
        <v>121</v>
      </c>
    </row>
    <row r="22" spans="1:11" ht="16.5" customHeight="1">
      <c r="A22" s="385">
        <v>2</v>
      </c>
      <c r="B22" s="366" t="s">
        <v>156</v>
      </c>
      <c r="C22" s="367"/>
      <c r="D22" s="368"/>
      <c r="E22" s="513"/>
      <c r="F22" s="349"/>
      <c r="H22" s="15" t="s">
        <v>123</v>
      </c>
      <c r="I22" s="325">
        <v>9.1</v>
      </c>
      <c r="J22" s="3" t="s">
        <v>121</v>
      </c>
      <c r="K22" s="325">
        <v>25</v>
      </c>
    </row>
    <row r="23" spans="1:11" ht="16.5" customHeight="1">
      <c r="A23" s="74">
        <f>A22+0.01</f>
        <v>2.0099999999999998</v>
      </c>
      <c r="B23" s="337" t="s">
        <v>153</v>
      </c>
      <c r="C23" s="369"/>
      <c r="D23" s="3"/>
      <c r="E23" s="514">
        <v>4350</v>
      </c>
      <c r="F23" s="349"/>
      <c r="H23" s="329" t="s">
        <v>127</v>
      </c>
      <c r="I23" s="330">
        <f>SUM(I17:I22)</f>
        <v>82.699999999999989</v>
      </c>
      <c r="J23" s="291" t="s">
        <v>121</v>
      </c>
      <c r="K23" s="346"/>
    </row>
    <row r="24" spans="1:11" ht="16.5" customHeight="1">
      <c r="A24" s="74">
        <f>A23+0.01</f>
        <v>2.0199999999999996</v>
      </c>
      <c r="B24" s="337" t="s">
        <v>159</v>
      </c>
      <c r="C24" s="369"/>
      <c r="D24" s="3"/>
      <c r="E24" s="514">
        <v>1350</v>
      </c>
      <c r="F24" s="349"/>
      <c r="H24" s="361" t="s">
        <v>128</v>
      </c>
      <c r="I24" s="362">
        <f>I16+I23</f>
        <v>137.69999999999999</v>
      </c>
      <c r="J24" s="363" t="s">
        <v>79</v>
      </c>
    </row>
    <row r="25" spans="1:11" ht="16.5" customHeight="1">
      <c r="A25" s="74">
        <f>A24+0.01</f>
        <v>2.0299999999999994</v>
      </c>
      <c r="B25" s="3" t="s">
        <v>157</v>
      </c>
      <c r="C25" s="369"/>
      <c r="D25" s="3"/>
      <c r="E25" s="514">
        <v>1750</v>
      </c>
      <c r="F25" s="349"/>
      <c r="J25" s="364">
        <v>50000</v>
      </c>
    </row>
    <row r="26" spans="1:11" ht="16.5" customHeight="1">
      <c r="A26" s="339">
        <f>A25+0.01</f>
        <v>2.0399999999999991</v>
      </c>
      <c r="B26" s="394" t="s">
        <v>155</v>
      </c>
      <c r="C26" s="371"/>
      <c r="D26" s="28"/>
      <c r="E26" s="516">
        <v>350</v>
      </c>
      <c r="F26" s="349"/>
      <c r="G26" s="3" t="s">
        <v>147</v>
      </c>
    </row>
    <row r="27" spans="1:11" ht="16.5" customHeight="1">
      <c r="A27" s="24"/>
      <c r="B27" s="395" t="s">
        <v>163</v>
      </c>
      <c r="C27" s="396">
        <f>E27*76%</f>
        <v>5928</v>
      </c>
      <c r="D27" s="397" t="s">
        <v>168</v>
      </c>
      <c r="E27" s="514">
        <f>SUM(E23:E26)</f>
        <v>7800</v>
      </c>
      <c r="F27" s="349"/>
    </row>
    <row r="28" spans="1:11" ht="18.75" customHeight="1">
      <c r="A28" s="387">
        <v>3</v>
      </c>
      <c r="B28" s="366" t="s">
        <v>151</v>
      </c>
      <c r="C28" s="367"/>
      <c r="D28" s="368"/>
      <c r="E28" s="517"/>
      <c r="F28" s="349"/>
    </row>
    <row r="29" spans="1:11" ht="17.25" customHeight="1">
      <c r="A29" s="74">
        <f>A28+0.01</f>
        <v>3.01</v>
      </c>
      <c r="B29" s="337" t="s">
        <v>187</v>
      </c>
      <c r="C29" s="369"/>
      <c r="D29" s="3"/>
      <c r="E29" s="514">
        <v>4000</v>
      </c>
      <c r="F29" s="349"/>
    </row>
    <row r="30" spans="1:11" ht="17.25" customHeight="1">
      <c r="A30" s="74">
        <f>A29+0.01</f>
        <v>3.0199999999999996</v>
      </c>
      <c r="B30" s="337" t="s">
        <v>188</v>
      </c>
      <c r="C30" s="369"/>
      <c r="D30" s="3"/>
      <c r="E30" s="514">
        <v>2150</v>
      </c>
      <c r="F30" s="349"/>
    </row>
    <row r="31" spans="1:11" ht="17.25" customHeight="1">
      <c r="A31" s="74">
        <f>A30+0.01</f>
        <v>3.0299999999999994</v>
      </c>
      <c r="B31" s="337" t="s">
        <v>161</v>
      </c>
      <c r="C31" s="369"/>
      <c r="D31" s="3"/>
      <c r="E31" s="514">
        <v>1800</v>
      </c>
      <c r="F31" s="349"/>
    </row>
    <row r="32" spans="1:11" ht="17.25" customHeight="1">
      <c r="A32" s="339">
        <f>A31+0.01</f>
        <v>3.0399999999999991</v>
      </c>
      <c r="B32" s="394" t="s">
        <v>189</v>
      </c>
      <c r="C32" s="371"/>
      <c r="D32" s="28"/>
      <c r="E32" s="516">
        <v>3850</v>
      </c>
      <c r="F32" s="349"/>
    </row>
    <row r="33" spans="1:13" ht="17.25" customHeight="1">
      <c r="A33" s="24"/>
      <c r="B33" s="395" t="s">
        <v>164</v>
      </c>
      <c r="C33" s="396">
        <f>E33*76%</f>
        <v>8968</v>
      </c>
      <c r="D33" s="397" t="s">
        <v>168</v>
      </c>
      <c r="E33" s="514">
        <f>SUM(E29:E32)</f>
        <v>11800</v>
      </c>
      <c r="F33" s="349"/>
    </row>
    <row r="34" spans="1:13" ht="17.25" customHeight="1">
      <c r="A34" s="389">
        <v>4</v>
      </c>
      <c r="B34" s="366" t="s">
        <v>190</v>
      </c>
      <c r="C34" s="367"/>
      <c r="D34" s="368"/>
      <c r="E34" s="513"/>
      <c r="F34" s="349"/>
    </row>
    <row r="35" spans="1:13" ht="17.25" customHeight="1">
      <c r="A35" s="74">
        <f>A34+0.01</f>
        <v>4.01</v>
      </c>
      <c r="B35" s="3" t="s">
        <v>167</v>
      </c>
      <c r="C35" s="369"/>
      <c r="D35" s="3"/>
      <c r="E35" s="514">
        <v>800</v>
      </c>
      <c r="F35" s="349"/>
    </row>
    <row r="36" spans="1:13" ht="17.25" customHeight="1">
      <c r="A36" s="74">
        <f>A35+0.01</f>
        <v>4.0199999999999996</v>
      </c>
      <c r="B36" s="337" t="s">
        <v>169</v>
      </c>
      <c r="C36" s="369"/>
      <c r="D36" s="3"/>
      <c r="E36" s="514">
        <v>5850</v>
      </c>
      <c r="F36" s="349"/>
    </row>
    <row r="37" spans="1:13" ht="17.25" customHeight="1">
      <c r="A37" s="74">
        <f>A36+0.01</f>
        <v>4.0299999999999994</v>
      </c>
      <c r="B37" s="337" t="s">
        <v>171</v>
      </c>
      <c r="C37" s="369"/>
      <c r="D37" s="3"/>
      <c r="E37" s="514">
        <v>4500</v>
      </c>
      <c r="F37" s="349"/>
    </row>
    <row r="38" spans="1:13" ht="17.25" customHeight="1">
      <c r="A38" s="339">
        <f>A37+0.01</f>
        <v>4.0399999999999991</v>
      </c>
      <c r="B38" s="394" t="s">
        <v>170</v>
      </c>
      <c r="C38" s="371"/>
      <c r="D38" s="28"/>
      <c r="E38" s="516">
        <v>450</v>
      </c>
      <c r="F38" s="349"/>
      <c r="M38" s="3">
        <v>350</v>
      </c>
    </row>
    <row r="39" spans="1:13" ht="17.25" customHeight="1">
      <c r="A39" s="24"/>
      <c r="B39" s="395" t="s">
        <v>165</v>
      </c>
      <c r="C39" s="396">
        <f>E39*76%</f>
        <v>8816</v>
      </c>
      <c r="D39" s="397" t="s">
        <v>168</v>
      </c>
      <c r="E39" s="514">
        <f>SUM(E35:E38)</f>
        <v>11600</v>
      </c>
      <c r="F39" s="349"/>
      <c r="L39" s="3">
        <f>77*2*0.6</f>
        <v>92.399999999999991</v>
      </c>
      <c r="M39" s="3">
        <v>95</v>
      </c>
    </row>
    <row r="40" spans="1:13" ht="17.25" customHeight="1">
      <c r="A40" s="388">
        <v>5</v>
      </c>
      <c r="B40" s="366" t="s">
        <v>191</v>
      </c>
      <c r="C40" s="367"/>
      <c r="D40" s="368"/>
      <c r="E40" s="513"/>
      <c r="F40" s="349"/>
      <c r="M40" s="3">
        <f>SUM(M38:M39)</f>
        <v>445</v>
      </c>
    </row>
    <row r="41" spans="1:13" ht="17.25" customHeight="1">
      <c r="A41" s="74">
        <f t="shared" ref="A41:A46" si="1">A40+0.01</f>
        <v>5.01</v>
      </c>
      <c r="B41" s="344" t="s">
        <v>172</v>
      </c>
      <c r="C41" s="369"/>
      <c r="D41" s="3"/>
      <c r="E41" s="514">
        <v>1100</v>
      </c>
      <c r="F41" s="349"/>
      <c r="M41" s="3">
        <f>M40*0.2</f>
        <v>89</v>
      </c>
    </row>
    <row r="42" spans="1:13" ht="17.25" customHeight="1">
      <c r="A42" s="74">
        <f t="shared" si="1"/>
        <v>5.0199999999999996</v>
      </c>
      <c r="B42" s="344" t="s">
        <v>192</v>
      </c>
      <c r="C42" s="369"/>
      <c r="D42" s="3"/>
      <c r="E42" s="514">
        <v>1250</v>
      </c>
      <c r="F42" s="349"/>
      <c r="M42" s="3">
        <f>M40+M41</f>
        <v>534</v>
      </c>
    </row>
    <row r="43" spans="1:13" ht="17.25" customHeight="1">
      <c r="A43" s="74">
        <f t="shared" si="1"/>
        <v>5.0299999999999994</v>
      </c>
      <c r="B43" s="3" t="s">
        <v>173</v>
      </c>
      <c r="C43" s="369"/>
      <c r="D43" s="3"/>
      <c r="E43" s="514">
        <v>750</v>
      </c>
      <c r="F43" s="349"/>
    </row>
    <row r="44" spans="1:13" ht="17.25" customHeight="1">
      <c r="A44" s="74">
        <f t="shared" si="1"/>
        <v>5.0399999999999991</v>
      </c>
      <c r="B44" s="344" t="s">
        <v>174</v>
      </c>
      <c r="C44" s="369"/>
      <c r="D44" s="3"/>
      <c r="E44" s="514">
        <v>450</v>
      </c>
      <c r="F44" s="349"/>
      <c r="H44" s="3">
        <f>15*75</f>
        <v>1125</v>
      </c>
    </row>
    <row r="45" spans="1:13" ht="17.25" customHeight="1">
      <c r="A45" s="74">
        <f t="shared" si="1"/>
        <v>5.0499999999999989</v>
      </c>
      <c r="B45" s="337" t="s">
        <v>175</v>
      </c>
      <c r="C45" s="369"/>
      <c r="D45" s="3"/>
      <c r="E45" s="514">
        <v>2125</v>
      </c>
      <c r="F45" s="349"/>
    </row>
    <row r="46" spans="1:13" ht="17.25" customHeight="1">
      <c r="A46" s="339">
        <f t="shared" si="1"/>
        <v>5.0599999999999987</v>
      </c>
      <c r="B46" s="370" t="s">
        <v>193</v>
      </c>
      <c r="C46" s="371"/>
      <c r="D46" s="28"/>
      <c r="E46" s="516">
        <v>1050</v>
      </c>
      <c r="F46" s="349"/>
    </row>
    <row r="47" spans="1:13" ht="17.25" customHeight="1">
      <c r="A47" s="24"/>
      <c r="B47" s="395" t="s">
        <v>166</v>
      </c>
      <c r="C47" s="396">
        <f>E47*76%</f>
        <v>5111</v>
      </c>
      <c r="D47" s="397" t="s">
        <v>168</v>
      </c>
      <c r="E47" s="514">
        <f>SUM(E41:E46)</f>
        <v>6725</v>
      </c>
      <c r="F47" s="349"/>
    </row>
    <row r="48" spans="1:13" ht="17.25" customHeight="1">
      <c r="A48" s="24"/>
      <c r="B48" s="386"/>
      <c r="D48" s="335"/>
      <c r="E48" s="336"/>
      <c r="F48" s="349"/>
    </row>
    <row r="49" spans="1:10" ht="32.25" customHeight="1">
      <c r="A49" s="24"/>
      <c r="B49" s="386"/>
      <c r="D49" s="335"/>
      <c r="E49" s="336"/>
      <c r="F49" s="349"/>
    </row>
    <row r="50" spans="1:10" ht="17.25" customHeight="1">
      <c r="A50" s="399"/>
      <c r="B50" s="394" t="s">
        <v>194</v>
      </c>
      <c r="C50" s="408" t="s">
        <v>178</v>
      </c>
      <c r="D50" s="28"/>
      <c r="E50" s="28"/>
      <c r="F50" s="349"/>
    </row>
    <row r="51" spans="1:10" ht="16.5" customHeight="1">
      <c r="A51" s="400">
        <v>1</v>
      </c>
      <c r="B51" s="405" t="s">
        <v>150</v>
      </c>
      <c r="C51" s="406">
        <f>C21</f>
        <v>16687</v>
      </c>
      <c r="D51" s="407"/>
      <c r="E51" s="518">
        <f>E21</f>
        <v>22550</v>
      </c>
    </row>
    <row r="52" spans="1:10" ht="16.5" customHeight="1">
      <c r="A52" s="401">
        <v>2</v>
      </c>
      <c r="B52" s="201" t="s">
        <v>156</v>
      </c>
      <c r="C52" s="338">
        <f>C27</f>
        <v>5928</v>
      </c>
      <c r="D52" s="3"/>
      <c r="E52" s="514">
        <f>E27</f>
        <v>7800</v>
      </c>
    </row>
    <row r="53" spans="1:10" ht="12.95" customHeight="1">
      <c r="A53" s="402">
        <v>3</v>
      </c>
      <c r="B53" s="201" t="s">
        <v>151</v>
      </c>
      <c r="C53" s="338">
        <f>C33</f>
        <v>8968</v>
      </c>
      <c r="D53" s="372"/>
      <c r="E53" s="519">
        <f>E33</f>
        <v>11800</v>
      </c>
    </row>
    <row r="54" spans="1:10" ht="12.95" customHeight="1">
      <c r="A54" s="403">
        <v>4</v>
      </c>
      <c r="B54" s="201" t="s">
        <v>190</v>
      </c>
      <c r="C54" s="338">
        <f>C39</f>
        <v>8816</v>
      </c>
      <c r="D54" s="3"/>
      <c r="E54" s="514">
        <f>E39</f>
        <v>11600</v>
      </c>
    </row>
    <row r="55" spans="1:10" ht="12.95" customHeight="1">
      <c r="A55" s="404">
        <v>5</v>
      </c>
      <c r="B55" s="202" t="s">
        <v>191</v>
      </c>
      <c r="C55" s="340">
        <f>C47</f>
        <v>5111</v>
      </c>
      <c r="D55" s="28"/>
      <c r="E55" s="516">
        <f>E47</f>
        <v>6725</v>
      </c>
    </row>
    <row r="56" spans="1:10" ht="21.75" customHeight="1">
      <c r="A56" s="74"/>
      <c r="B56" s="395" t="s">
        <v>141</v>
      </c>
      <c r="C56" s="396">
        <f>SUM(C51:C55)</f>
        <v>45510</v>
      </c>
      <c r="D56" s="397" t="s">
        <v>168</v>
      </c>
      <c r="E56" s="392"/>
    </row>
    <row r="57" spans="1:10" ht="16.5" customHeight="1">
      <c r="B57" s="359" t="s">
        <v>176</v>
      </c>
      <c r="C57" s="334">
        <f>C56*0.1</f>
        <v>4551</v>
      </c>
    </row>
    <row r="58" spans="1:10" ht="18.75" customHeight="1">
      <c r="B58" s="409" t="s">
        <v>177</v>
      </c>
      <c r="C58" s="390">
        <f>C56+C57</f>
        <v>50061</v>
      </c>
      <c r="D58" s="410"/>
    </row>
    <row r="59" spans="1:10" ht="48.75" customHeight="1"/>
    <row r="60" spans="1:10" ht="16.5" customHeight="1">
      <c r="A60" s="7"/>
      <c r="B60" s="7"/>
      <c r="D60" s="67" t="s">
        <v>181</v>
      </c>
      <c r="E60" s="413">
        <f>E7</f>
        <v>42867</v>
      </c>
      <c r="F60" s="3"/>
    </row>
    <row r="61" spans="1:10" ht="15" customHeight="1">
      <c r="A61" s="7"/>
      <c r="B61" s="318" t="s">
        <v>182</v>
      </c>
      <c r="C61" s="7"/>
      <c r="D61" s="7"/>
      <c r="E61" s="7"/>
      <c r="F61" s="3"/>
      <c r="H61" s="3">
        <v>93</v>
      </c>
      <c r="I61" s="3">
        <v>108</v>
      </c>
    </row>
    <row r="62" spans="1:10" ht="15" customHeight="1">
      <c r="B62" s="3"/>
      <c r="C62" s="3"/>
      <c r="D62" s="3"/>
      <c r="E62" s="3"/>
      <c r="F62" s="3"/>
      <c r="H62" s="3">
        <v>134</v>
      </c>
      <c r="I62" s="3">
        <v>134</v>
      </c>
    </row>
    <row r="63" spans="1:10" ht="15" customHeight="1">
      <c r="B63" s="3"/>
      <c r="C63" s="3"/>
      <c r="D63" s="3"/>
      <c r="E63" s="3"/>
      <c r="F63" s="3"/>
      <c r="H63" s="3">
        <v>105</v>
      </c>
      <c r="I63" s="3">
        <v>120</v>
      </c>
    </row>
    <row r="64" spans="1:10" ht="15" customHeight="1">
      <c r="B64" s="3"/>
      <c r="C64" s="3"/>
      <c r="D64" s="3"/>
      <c r="E64" s="3"/>
      <c r="F64" s="3"/>
      <c r="H64" s="3">
        <f>SUM(H61:H63)</f>
        <v>332</v>
      </c>
      <c r="I64" s="3">
        <f>SUM(I61:I63)</f>
        <v>362</v>
      </c>
      <c r="J64" s="3">
        <f>SUM(H64:I64)</f>
        <v>694</v>
      </c>
    </row>
    <row r="65" spans="1:6" ht="15" customHeight="1">
      <c r="B65" s="3"/>
      <c r="C65" s="3"/>
      <c r="D65" s="3"/>
      <c r="E65" s="3"/>
      <c r="F65" s="3"/>
    </row>
    <row r="66" spans="1:6" ht="105.75" customHeight="1">
      <c r="F66" s="3"/>
    </row>
    <row r="67" spans="1:6" ht="15" customHeight="1">
      <c r="A67" s="419"/>
      <c r="B67" s="418" t="s">
        <v>183</v>
      </c>
      <c r="C67" s="420" t="s">
        <v>128</v>
      </c>
      <c r="D67" s="421">
        <f>D81+D74</f>
        <v>137.69999999999999</v>
      </c>
      <c r="E67" s="422" t="s">
        <v>79</v>
      </c>
      <c r="F67" s="3"/>
    </row>
    <row r="68" spans="1:6" ht="16.5" customHeight="1">
      <c r="B68" s="3"/>
      <c r="C68" s="15" t="s">
        <v>133</v>
      </c>
      <c r="D68" s="3">
        <v>9</v>
      </c>
      <c r="E68" s="3" t="s">
        <v>121</v>
      </c>
      <c r="F68" s="109"/>
    </row>
    <row r="69" spans="1:6" s="7" customFormat="1" ht="12.95" customHeight="1">
      <c r="A69" s="3"/>
      <c r="B69" s="3"/>
      <c r="C69" s="15" t="s">
        <v>125</v>
      </c>
      <c r="D69" s="3">
        <v>11.3</v>
      </c>
      <c r="E69" s="3" t="s">
        <v>121</v>
      </c>
    </row>
    <row r="70" spans="1:6" s="7" customFormat="1" ht="12.95" customHeight="1">
      <c r="A70" s="3"/>
      <c r="B70" s="3"/>
      <c r="C70" s="15" t="s">
        <v>184</v>
      </c>
      <c r="D70" s="325">
        <v>37.299999999999997</v>
      </c>
      <c r="E70" s="3" t="s">
        <v>121</v>
      </c>
    </row>
    <row r="71" spans="1:6" s="7" customFormat="1" ht="12.95" customHeight="1">
      <c r="A71" s="3"/>
      <c r="B71" s="3"/>
      <c r="C71" s="323" t="s">
        <v>122</v>
      </c>
      <c r="D71" s="324">
        <v>12.4</v>
      </c>
      <c r="E71" s="3" t="s">
        <v>121</v>
      </c>
    </row>
    <row r="72" spans="1:6" s="7" customFormat="1" ht="12.95" customHeight="1">
      <c r="A72" s="3"/>
      <c r="B72" s="3"/>
      <c r="C72" s="15" t="s">
        <v>124</v>
      </c>
      <c r="D72" s="325">
        <v>3.6</v>
      </c>
      <c r="E72" s="3" t="s">
        <v>121</v>
      </c>
    </row>
    <row r="73" spans="1:6" ht="12.95" customHeight="1" thickBot="1">
      <c r="B73" s="3"/>
      <c r="C73" s="415" t="s">
        <v>123</v>
      </c>
      <c r="D73" s="416">
        <v>9.1</v>
      </c>
      <c r="E73" s="417" t="s">
        <v>121</v>
      </c>
      <c r="F73" s="3"/>
    </row>
    <row r="74" spans="1:6" ht="12.95" customHeight="1" thickTop="1">
      <c r="B74" s="3"/>
      <c r="C74" s="414" t="s">
        <v>179</v>
      </c>
      <c r="D74" s="328">
        <f>SUM(D68:D73)</f>
        <v>82.699999999999989</v>
      </c>
      <c r="E74" s="108" t="s">
        <v>121</v>
      </c>
      <c r="F74" s="3"/>
    </row>
    <row r="75" spans="1:6" ht="12.95" customHeight="1">
      <c r="B75" s="3"/>
      <c r="C75" s="323" t="s">
        <v>115</v>
      </c>
      <c r="D75" s="324">
        <v>13.55</v>
      </c>
      <c r="E75" s="3" t="s">
        <v>121</v>
      </c>
      <c r="F75" s="3"/>
    </row>
    <row r="76" spans="1:6" ht="12.95" customHeight="1">
      <c r="B76" s="3"/>
      <c r="C76" s="15" t="s">
        <v>116</v>
      </c>
      <c r="D76" s="325">
        <v>12.75</v>
      </c>
      <c r="E76" s="3" t="s">
        <v>121</v>
      </c>
      <c r="F76" s="3"/>
    </row>
    <row r="77" spans="1:6" ht="12.95" customHeight="1">
      <c r="B77" s="3"/>
      <c r="C77" s="15" t="s">
        <v>117</v>
      </c>
      <c r="D77" s="325">
        <v>11.7</v>
      </c>
      <c r="E77" s="3" t="s">
        <v>121</v>
      </c>
    </row>
    <row r="78" spans="1:6" ht="12.95" customHeight="1">
      <c r="B78" s="3"/>
      <c r="C78" s="15" t="s">
        <v>118</v>
      </c>
      <c r="D78" s="325">
        <v>10.8</v>
      </c>
      <c r="E78" s="3" t="s">
        <v>121</v>
      </c>
    </row>
    <row r="79" spans="1:6" ht="12.95" customHeight="1">
      <c r="B79" s="3"/>
      <c r="C79" s="15" t="s">
        <v>119</v>
      </c>
      <c r="D79" s="325">
        <v>4.2</v>
      </c>
      <c r="E79" s="3" t="s">
        <v>121</v>
      </c>
    </row>
    <row r="80" spans="1:6" ht="12.95" customHeight="1">
      <c r="B80" s="3"/>
      <c r="C80" s="327" t="s">
        <v>120</v>
      </c>
      <c r="D80" s="328">
        <v>2</v>
      </c>
      <c r="E80" s="28" t="s">
        <v>121</v>
      </c>
    </row>
    <row r="81" spans="1:5" ht="12.95" customHeight="1">
      <c r="A81" s="412"/>
      <c r="B81" s="28"/>
      <c r="C81" s="329" t="s">
        <v>180</v>
      </c>
      <c r="D81" s="330">
        <f>SUM(D75:D80)</f>
        <v>55</v>
      </c>
      <c r="E81" s="346" t="s">
        <v>121</v>
      </c>
    </row>
    <row r="88" spans="1:5" ht="12.95" customHeight="1">
      <c r="B88" s="3"/>
      <c r="C88" s="3"/>
      <c r="D88" s="3"/>
    </row>
  </sheetData>
  <mergeCells count="1">
    <mergeCell ref="B8:C8"/>
  </mergeCells>
  <pageMargins left="0.44" right="0.19685039370078741" top="0.35433070866141736" bottom="0.43" header="0.19685039370078741" footer="0.15748031496062992"/>
  <pageSetup paperSize="9" orientation="portrait" horizontalDpi="1200" verticalDpi="1200" r:id="rId1"/>
  <headerFooter>
    <oddFooter xml:space="preserve">&amp;L&amp;8​
ctp architecture, sas_Siret 50772925900022 RCS Beziers -  Inscrit au tableau régional de l'ordre des architectes : Languedoc Roussillon N° S12588 </oddFooter>
  </headerFooter>
  <rowBreaks count="1" manualBreakCount="1">
    <brk id="39" max="4" man="1"/>
  </rowBreaks>
  <drawing r:id="rId2"/>
</worksheet>
</file>

<file path=xl/worksheets/sheet10.xml><?xml version="1.0" encoding="utf-8"?>
<worksheet xmlns="http://schemas.openxmlformats.org/spreadsheetml/2006/main" xmlns:r="http://schemas.openxmlformats.org/officeDocument/2006/relationships">
  <dimension ref="A1:M59"/>
  <sheetViews>
    <sheetView topLeftCell="A23" workbookViewId="0">
      <selection activeCell="K59" sqref="A1:IV65536"/>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3" s="528" customFormat="1" ht="58.5" customHeight="1">
      <c r="A1" s="547"/>
      <c r="B1" s="2031"/>
      <c r="C1" s="548"/>
      <c r="D1" s="549"/>
      <c r="E1" s="548"/>
      <c r="F1" s="550"/>
      <c r="H1" s="1559"/>
    </row>
    <row r="2" spans="1:13" s="528" customFormat="1" ht="22.5" customHeight="1">
      <c r="A2" s="552"/>
      <c r="B2" s="553" t="s">
        <v>213</v>
      </c>
      <c r="C2" s="554" t="s">
        <v>894</v>
      </c>
      <c r="D2" s="555"/>
      <c r="E2" s="1956"/>
      <c r="F2" s="556"/>
      <c r="H2" s="1559"/>
    </row>
    <row r="3" spans="1:13" s="528" customFormat="1" ht="31.5" customHeight="1">
      <c r="A3" s="557"/>
      <c r="B3" s="558" t="s">
        <v>43</v>
      </c>
      <c r="C3" s="559" t="s">
        <v>195</v>
      </c>
      <c r="D3" s="560"/>
      <c r="E3" s="531"/>
      <c r="F3" s="561"/>
      <c r="H3" s="1559"/>
    </row>
    <row r="4" spans="1:13" s="528" customFormat="1" ht="18.75" customHeight="1">
      <c r="A4" s="562" t="s">
        <v>39</v>
      </c>
      <c r="B4" s="563" t="s">
        <v>67</v>
      </c>
      <c r="C4" s="463" t="s">
        <v>205</v>
      </c>
      <c r="D4" s="564" t="s">
        <v>132</v>
      </c>
      <c r="E4" s="565"/>
      <c r="F4" s="548"/>
      <c r="G4" s="566"/>
      <c r="H4" s="1559"/>
    </row>
    <row r="5" spans="1:13" s="528" customFormat="1" ht="18" customHeight="1">
      <c r="A5" s="567" t="s">
        <v>278</v>
      </c>
      <c r="C5" s="550"/>
      <c r="D5" s="568" t="s">
        <v>130</v>
      </c>
      <c r="G5" s="566"/>
      <c r="H5" s="1559"/>
    </row>
    <row r="6" spans="1:13" s="528" customFormat="1" ht="18" customHeight="1">
      <c r="A6" s="569" t="s">
        <v>110</v>
      </c>
      <c r="B6" s="531"/>
      <c r="C6" s="570"/>
      <c r="D6" s="571" t="s">
        <v>131</v>
      </c>
      <c r="E6" s="531"/>
      <c r="F6" s="572"/>
      <c r="G6" s="566"/>
      <c r="H6" s="2110"/>
    </row>
    <row r="7" spans="1:13" s="528" customFormat="1" ht="14.25" customHeight="1">
      <c r="A7" s="566"/>
      <c r="D7" s="573"/>
      <c r="F7" s="574"/>
      <c r="G7" s="566"/>
      <c r="H7" s="1559"/>
    </row>
    <row r="8" spans="1:13" ht="18.75" customHeight="1">
      <c r="A8" s="575"/>
      <c r="B8" s="576"/>
      <c r="C8" s="577"/>
      <c r="D8" s="577"/>
      <c r="E8" s="1979" t="s">
        <v>52</v>
      </c>
      <c r="F8" s="1980">
        <v>43243</v>
      </c>
    </row>
    <row r="9" spans="1:13" ht="17.25" customHeight="1">
      <c r="A9" s="581"/>
      <c r="B9" s="582"/>
      <c r="C9" s="566"/>
      <c r="D9" s="583"/>
      <c r="E9" s="584" t="s">
        <v>176</v>
      </c>
      <c r="F9" s="585">
        <v>0.1</v>
      </c>
    </row>
    <row r="10" spans="1:13" ht="9.75" customHeight="1">
      <c r="C10" s="586"/>
      <c r="D10" s="587"/>
      <c r="K10" s="588"/>
    </row>
    <row r="11" spans="1:13" ht="19.5" customHeight="1">
      <c r="A11" s="646" t="s">
        <v>218</v>
      </c>
      <c r="B11" s="647" t="s">
        <v>217</v>
      </c>
      <c r="C11" s="533" t="s">
        <v>0</v>
      </c>
      <c r="D11" s="648" t="s">
        <v>219</v>
      </c>
      <c r="E11" s="529" t="s">
        <v>277</v>
      </c>
      <c r="F11" s="529" t="s">
        <v>239</v>
      </c>
      <c r="G11" s="589"/>
    </row>
    <row r="12" spans="1:13" ht="15" customHeight="1">
      <c r="A12" s="2082" t="s">
        <v>44</v>
      </c>
      <c r="B12" s="1673" t="s">
        <v>216</v>
      </c>
      <c r="C12" s="1976">
        <v>350</v>
      </c>
      <c r="D12" s="1977">
        <v>1</v>
      </c>
      <c r="E12" s="1549">
        <f>C12*D12</f>
        <v>350</v>
      </c>
      <c r="F12" s="1978">
        <f>(E12*0.1)+E12</f>
        <v>385</v>
      </c>
    </row>
    <row r="13" spans="1:13" ht="15" customHeight="1">
      <c r="A13" s="650" t="s">
        <v>4</v>
      </c>
      <c r="B13" s="622" t="s">
        <v>45</v>
      </c>
      <c r="C13" s="1970">
        <v>480</v>
      </c>
      <c r="D13" s="628">
        <v>1</v>
      </c>
      <c r="E13" s="632">
        <f t="shared" ref="E13:E23" si="0">C13*D13</f>
        <v>480</v>
      </c>
      <c r="F13" s="633">
        <f t="shared" ref="F13:F23" si="1">(E13*0.1)+E13</f>
        <v>528</v>
      </c>
      <c r="K13" s="1692" t="s">
        <v>168</v>
      </c>
    </row>
    <row r="14" spans="1:13" ht="15" customHeight="1">
      <c r="A14" s="650" t="s">
        <v>108</v>
      </c>
      <c r="B14" s="622" t="s">
        <v>112</v>
      </c>
      <c r="C14" s="629">
        <v>960</v>
      </c>
      <c r="D14" s="628">
        <v>1</v>
      </c>
      <c r="E14" s="632">
        <f t="shared" si="0"/>
        <v>960</v>
      </c>
      <c r="F14" s="633">
        <f t="shared" si="1"/>
        <v>1056</v>
      </c>
      <c r="I14" s="589"/>
      <c r="J14" s="1951"/>
      <c r="K14" s="2108">
        <v>830</v>
      </c>
      <c r="L14" s="1952" t="s">
        <v>1107</v>
      </c>
      <c r="M14" s="2100"/>
    </row>
    <row r="15" spans="1:13" ht="15" customHeight="1">
      <c r="A15" s="650" t="s">
        <v>113</v>
      </c>
      <c r="B15" s="622" t="s">
        <v>215</v>
      </c>
      <c r="C15" s="629">
        <v>1440</v>
      </c>
      <c r="D15" s="628">
        <v>1</v>
      </c>
      <c r="E15" s="632">
        <f t="shared" si="0"/>
        <v>1440</v>
      </c>
      <c r="F15" s="633">
        <f t="shared" si="1"/>
        <v>1584</v>
      </c>
      <c r="J15" s="1954"/>
      <c r="K15" s="1970">
        <f>2174-K14</f>
        <v>1344</v>
      </c>
      <c r="L15" s="566" t="s">
        <v>1108</v>
      </c>
      <c r="M15" s="2094"/>
    </row>
    <row r="16" spans="1:13" ht="15" customHeight="1">
      <c r="A16" s="650" t="s">
        <v>6</v>
      </c>
      <c r="B16" s="622" t="s">
        <v>5</v>
      </c>
      <c r="C16" s="629">
        <v>960</v>
      </c>
      <c r="D16" s="628">
        <v>1</v>
      </c>
      <c r="E16" s="632">
        <f t="shared" si="0"/>
        <v>960</v>
      </c>
      <c r="F16" s="633">
        <f t="shared" si="1"/>
        <v>1056</v>
      </c>
      <c r="J16" s="1954"/>
      <c r="K16" s="1970">
        <f>4142-2174</f>
        <v>1968</v>
      </c>
      <c r="L16" s="566" t="s">
        <v>1109</v>
      </c>
      <c r="M16" s="2094"/>
    </row>
    <row r="17" spans="1:13" ht="16.5" customHeight="1">
      <c r="A17" s="650" t="s">
        <v>7</v>
      </c>
      <c r="B17" s="622" t="s">
        <v>70</v>
      </c>
      <c r="C17" s="629">
        <v>1440</v>
      </c>
      <c r="D17" s="628">
        <v>1</v>
      </c>
      <c r="E17" s="632">
        <f t="shared" si="0"/>
        <v>1440</v>
      </c>
      <c r="F17" s="633">
        <f t="shared" si="1"/>
        <v>1584</v>
      </c>
      <c r="J17" s="1954"/>
      <c r="K17" s="1970">
        <v>1440</v>
      </c>
      <c r="L17" s="566" t="s">
        <v>1133</v>
      </c>
      <c r="M17" s="2094"/>
    </row>
    <row r="18" spans="1:13" ht="16.5" customHeight="1">
      <c r="A18" s="2083" t="s">
        <v>9</v>
      </c>
      <c r="B18" s="622" t="s">
        <v>8</v>
      </c>
      <c r="C18" s="629">
        <v>480</v>
      </c>
      <c r="D18" s="628">
        <v>1</v>
      </c>
      <c r="E18" s="632">
        <f t="shared" si="0"/>
        <v>480</v>
      </c>
      <c r="F18" s="633">
        <f t="shared" si="1"/>
        <v>528</v>
      </c>
      <c r="J18" s="1954"/>
      <c r="K18" s="1970">
        <v>250</v>
      </c>
      <c r="L18" s="566" t="s">
        <v>1134</v>
      </c>
      <c r="M18" s="2094"/>
    </row>
    <row r="19" spans="1:13" ht="16.5" customHeight="1">
      <c r="A19" s="2084" t="s">
        <v>1120</v>
      </c>
      <c r="B19" s="622" t="s">
        <v>1119</v>
      </c>
      <c r="C19" s="1970">
        <v>250</v>
      </c>
      <c r="D19" s="628">
        <v>1</v>
      </c>
      <c r="E19" s="632">
        <f>C19*D19</f>
        <v>250</v>
      </c>
      <c r="F19" s="633">
        <f>(E19*0.1)+E19</f>
        <v>275</v>
      </c>
      <c r="J19" s="1954"/>
      <c r="K19" s="1970">
        <v>1584</v>
      </c>
      <c r="L19" s="566" t="s">
        <v>1146</v>
      </c>
      <c r="M19" s="2094"/>
    </row>
    <row r="20" spans="1:13" ht="18.75" customHeight="1">
      <c r="A20" s="650" t="s">
        <v>11</v>
      </c>
      <c r="B20" s="622" t="s">
        <v>10</v>
      </c>
      <c r="C20" s="624">
        <v>288</v>
      </c>
      <c r="D20" s="623">
        <v>1</v>
      </c>
      <c r="E20" s="632">
        <f t="shared" si="0"/>
        <v>288</v>
      </c>
      <c r="F20" s="633">
        <f t="shared" si="1"/>
        <v>316.8</v>
      </c>
      <c r="G20" s="589"/>
      <c r="J20" s="1954"/>
      <c r="K20" s="2085">
        <v>768</v>
      </c>
      <c r="L20" s="589" t="s">
        <v>1147</v>
      </c>
      <c r="M20" s="2094"/>
    </row>
    <row r="21" spans="1:13" ht="16.5" customHeight="1">
      <c r="A21" s="2083" t="s">
        <v>12</v>
      </c>
      <c r="B21" s="654" t="s">
        <v>31</v>
      </c>
      <c r="C21" s="624">
        <v>3072</v>
      </c>
      <c r="D21" s="623">
        <v>0.75</v>
      </c>
      <c r="E21" s="632">
        <f t="shared" si="0"/>
        <v>2304</v>
      </c>
      <c r="F21" s="633">
        <f t="shared" si="1"/>
        <v>2534.4</v>
      </c>
      <c r="I21" s="589"/>
      <c r="J21" s="1954"/>
      <c r="K21" s="589"/>
      <c r="L21" s="589"/>
      <c r="M21" s="2094"/>
    </row>
    <row r="22" spans="1:13" ht="16.5" customHeight="1">
      <c r="A22" s="653" t="s">
        <v>14</v>
      </c>
      <c r="B22" s="654" t="s">
        <v>13</v>
      </c>
      <c r="C22" s="624">
        <v>192</v>
      </c>
      <c r="D22" s="623">
        <v>0</v>
      </c>
      <c r="E22" s="632">
        <f t="shared" si="0"/>
        <v>0</v>
      </c>
      <c r="F22" s="633">
        <f t="shared" si="1"/>
        <v>0</v>
      </c>
      <c r="J22" s="1954"/>
      <c r="K22" s="589"/>
      <c r="L22" s="589"/>
      <c r="M22" s="2094"/>
    </row>
    <row r="23" spans="1:13" ht="16.5" customHeight="1">
      <c r="A23" s="655" t="s">
        <v>16</v>
      </c>
      <c r="B23" s="656" t="s">
        <v>15</v>
      </c>
      <c r="C23" s="626">
        <v>288</v>
      </c>
      <c r="D23" s="627">
        <v>0</v>
      </c>
      <c r="E23" s="634">
        <f t="shared" si="0"/>
        <v>0</v>
      </c>
      <c r="F23" s="635">
        <f t="shared" si="1"/>
        <v>0</v>
      </c>
      <c r="G23" s="589"/>
      <c r="J23" s="1954"/>
      <c r="K23" s="589"/>
      <c r="L23" s="589"/>
      <c r="M23" s="2094"/>
    </row>
    <row r="24" spans="1:13" ht="16.5" customHeight="1">
      <c r="A24" s="657"/>
      <c r="B24" s="658" t="s">
        <v>221</v>
      </c>
      <c r="C24" s="624">
        <f>SUM(C12:C23)</f>
        <v>10200</v>
      </c>
      <c r="D24" s="1594" t="s">
        <v>1112</v>
      </c>
      <c r="E24" s="660">
        <f>SUM(E12:E23)</f>
        <v>8952</v>
      </c>
      <c r="F24" s="661">
        <f>(E24*0.1)+E24</f>
        <v>9847.2000000000007</v>
      </c>
      <c r="J24" s="1953"/>
      <c r="K24" s="1631"/>
      <c r="L24" s="1631"/>
      <c r="M24" s="2099"/>
    </row>
    <row r="25" spans="1:13" ht="22.5" customHeight="1">
      <c r="A25" s="657"/>
      <c r="B25" s="657"/>
      <c r="C25" s="662"/>
      <c r="D25" s="663"/>
      <c r="E25" s="664"/>
      <c r="F25" s="665"/>
      <c r="K25" s="2109">
        <f>SUM(K14:K24)</f>
        <v>8184</v>
      </c>
    </row>
    <row r="26" spans="1:13" ht="15" customHeight="1">
      <c r="A26" s="657"/>
      <c r="B26" s="658" t="str">
        <f>B2</f>
        <v>SITUATION N° 170530</v>
      </c>
      <c r="C26" s="666" t="str">
        <f>C2</f>
        <v>8</v>
      </c>
      <c r="D26" s="663"/>
      <c r="E26" s="667"/>
      <c r="F26" s="665"/>
      <c r="H26" s="1561"/>
    </row>
    <row r="27" spans="1:13" s="566" customFormat="1" ht="16.5" customHeight="1">
      <c r="A27" s="657"/>
      <c r="B27" s="678"/>
      <c r="C27" s="679" t="s">
        <v>221</v>
      </c>
      <c r="D27" s="672">
        <f>E24</f>
        <v>8952</v>
      </c>
      <c r="E27" s="673"/>
      <c r="H27" s="1562"/>
    </row>
    <row r="28" spans="1:13" s="566" customFormat="1" ht="16.5" customHeight="1">
      <c r="A28" s="657"/>
      <c r="B28" s="682"/>
      <c r="C28" s="1972" t="s">
        <v>1111</v>
      </c>
      <c r="D28" s="1973">
        <v>-8184</v>
      </c>
      <c r="E28" s="1670"/>
      <c r="H28" s="1562"/>
    </row>
    <row r="29" spans="1:13" s="566" customFormat="1" ht="16.5" customHeight="1">
      <c r="A29" s="657"/>
      <c r="B29" s="657"/>
      <c r="C29" s="676" t="s">
        <v>1110</v>
      </c>
      <c r="D29" s="659">
        <f>SUM(D27:D28)</f>
        <v>768</v>
      </c>
      <c r="E29" s="1974"/>
      <c r="H29" s="1562"/>
      <c r="I29" s="659"/>
    </row>
    <row r="30" spans="1:13" s="566" customFormat="1" ht="16.5" customHeight="1">
      <c r="A30" s="657"/>
      <c r="B30" s="658"/>
      <c r="C30" s="676" t="s">
        <v>176</v>
      </c>
      <c r="D30" s="659">
        <f>D29*E30</f>
        <v>76.800000000000011</v>
      </c>
      <c r="E30" s="1975">
        <v>0.1</v>
      </c>
      <c r="H30" s="1562"/>
    </row>
    <row r="31" spans="1:13" s="566" customFormat="1" ht="22.5" customHeight="1">
      <c r="A31" s="657"/>
      <c r="B31" s="1981"/>
      <c r="C31" s="1982" t="s">
        <v>282</v>
      </c>
      <c r="D31" s="1983">
        <f>D29+D30</f>
        <v>844.8</v>
      </c>
      <c r="E31" s="1984" t="s">
        <v>285</v>
      </c>
      <c r="H31" s="1562"/>
    </row>
    <row r="32" spans="1:13" s="566" customFormat="1" ht="16.5" customHeight="1">
      <c r="B32" s="669"/>
      <c r="H32" s="1560"/>
      <c r="J32" s="1611"/>
      <c r="K32" s="1611"/>
      <c r="L32" s="1611"/>
      <c r="M32" s="1611"/>
    </row>
    <row r="33" spans="1:11" s="566" customFormat="1" ht="16.5" customHeight="1">
      <c r="B33" s="593"/>
      <c r="D33" s="670" t="s">
        <v>56</v>
      </c>
      <c r="E33" s="671">
        <f>F8</f>
        <v>43243</v>
      </c>
      <c r="H33" s="1563"/>
      <c r="K33" s="1970">
        <f>SUM(K14:K32)</f>
        <v>16368</v>
      </c>
    </row>
    <row r="34" spans="1:11" s="566" customFormat="1" ht="16.5" customHeight="1">
      <c r="B34" s="593"/>
      <c r="H34" s="1563"/>
    </row>
    <row r="35" spans="1:11" s="566" customFormat="1">
      <c r="A35" s="589"/>
      <c r="F35" s="595"/>
      <c r="H35" s="1563"/>
    </row>
    <row r="36" spans="1:11" s="566" customFormat="1" ht="18.75" customHeight="1">
      <c r="A36" s="589"/>
      <c r="E36" s="596"/>
      <c r="F36" s="580"/>
      <c r="H36" s="1563"/>
    </row>
    <row r="37" spans="1:11" s="566" customFormat="1" ht="57.75" customHeight="1">
      <c r="A37" s="589"/>
      <c r="B37" s="597"/>
      <c r="C37" s="580"/>
      <c r="D37" s="528"/>
      <c r="E37" s="598"/>
      <c r="H37" s="1563"/>
    </row>
    <row r="38" spans="1:11" s="566" customFormat="1" ht="16.5" customHeight="1">
      <c r="A38" s="599"/>
      <c r="B38" s="600" t="s">
        <v>62</v>
      </c>
      <c r="C38" s="601" t="s">
        <v>223</v>
      </c>
      <c r="D38" s="602"/>
      <c r="E38" s="602"/>
      <c r="F38" s="602"/>
      <c r="H38" s="1563"/>
    </row>
    <row r="39" spans="1:11" s="566" customFormat="1" ht="18.75" customHeight="1">
      <c r="A39" s="603"/>
      <c r="B39" s="604" t="s">
        <v>279</v>
      </c>
      <c r="C39" s="605"/>
      <c r="D39" s="605"/>
      <c r="E39" s="606"/>
      <c r="F39" s="607"/>
      <c r="H39" s="1563"/>
    </row>
    <row r="40" spans="1:11" s="566" customFormat="1" ht="18.75" customHeight="1">
      <c r="A40" s="608"/>
      <c r="B40" s="609" t="s">
        <v>280</v>
      </c>
      <c r="C40" s="610"/>
      <c r="D40" s="611"/>
      <c r="E40" s="612"/>
      <c r="F40" s="613"/>
      <c r="H40" s="1563"/>
    </row>
    <row r="41" spans="1:11" s="566" customFormat="1" ht="17.25" customHeight="1">
      <c r="A41" s="540"/>
      <c r="H41" s="1563"/>
    </row>
    <row r="42" spans="1:11" s="615" customFormat="1" ht="12.75">
      <c r="A42" s="614"/>
      <c r="B42" s="566"/>
      <c r="C42" s="566"/>
      <c r="D42" s="566"/>
      <c r="E42" s="566"/>
      <c r="F42" s="566"/>
      <c r="H42" s="1564"/>
    </row>
    <row r="43" spans="1:11" s="615" customFormat="1" ht="33" customHeight="1">
      <c r="A43" s="616"/>
      <c r="B43" s="566"/>
      <c r="C43" s="566"/>
      <c r="D43" s="566"/>
      <c r="E43" s="566"/>
      <c r="F43" s="566"/>
      <c r="H43" s="1564"/>
    </row>
    <row r="44" spans="1:11" s="615" customFormat="1" ht="12.75">
      <c r="A44" s="616"/>
      <c r="C44" s="566"/>
      <c r="D44" s="566"/>
      <c r="E44" s="566"/>
      <c r="F44" s="566"/>
      <c r="H44" s="1564"/>
    </row>
    <row r="45" spans="1:11" s="615" customFormat="1" ht="12.75">
      <c r="A45" s="616"/>
      <c r="B45" s="566"/>
      <c r="C45" s="566"/>
      <c r="D45" s="566"/>
      <c r="E45" s="566"/>
      <c r="F45" s="566"/>
      <c r="H45" s="1564"/>
    </row>
    <row r="46" spans="1:11" s="615" customFormat="1" ht="12.75">
      <c r="A46" s="617"/>
      <c r="B46" s="566"/>
      <c r="C46" s="566"/>
      <c r="D46" s="566"/>
      <c r="E46" s="566"/>
      <c r="F46" s="566"/>
      <c r="H46" s="1564"/>
    </row>
    <row r="47" spans="1:11" s="615" customFormat="1" ht="12.75">
      <c r="A47" s="566"/>
      <c r="B47" s="566"/>
      <c r="C47" s="566"/>
      <c r="D47" s="566"/>
      <c r="E47" s="566"/>
      <c r="F47" s="566"/>
      <c r="H47" s="1564"/>
    </row>
    <row r="48" spans="1:11" s="615" customFormat="1" ht="16.5">
      <c r="A48" s="566"/>
      <c r="B48" s="581"/>
      <c r="C48" s="581"/>
      <c r="D48" s="581"/>
      <c r="E48" s="618"/>
      <c r="F48" s="619"/>
      <c r="H48" s="1564"/>
    </row>
    <row r="49" spans="1:8" s="615" customFormat="1">
      <c r="A49" s="566"/>
      <c r="B49" s="620"/>
      <c r="C49" s="566"/>
      <c r="D49" s="566"/>
      <c r="E49" s="566"/>
      <c r="F49" s="566"/>
      <c r="H49" s="1564"/>
    </row>
    <row r="50" spans="1:8" s="615" customFormat="1">
      <c r="A50" s="616"/>
      <c r="B50" s="566"/>
      <c r="C50" s="621"/>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s="615" customFormat="1" ht="12.75">
      <c r="A54" s="616"/>
      <c r="B54" s="566"/>
      <c r="C54" s="566"/>
      <c r="D54" s="566"/>
      <c r="E54" s="566"/>
      <c r="F54" s="566"/>
      <c r="H54" s="1564"/>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row r="59" spans="1:8">
      <c r="A59" s="592"/>
      <c r="B59" s="592"/>
      <c r="C59" s="592"/>
      <c r="D59" s="592"/>
      <c r="E59" s="592"/>
      <c r="F59" s="592"/>
    </row>
  </sheetData>
  <pageMargins left="0.5" right="0.23" top="0.4" bottom="0.57999999999999996" header="0.17" footer="0.2"/>
  <pageSetup paperSize="9" orientation="portrait" r:id="rId1"/>
  <headerFooter>
    <oddFooter xml:space="preserve">&amp;L&amp;8​
ctp architectes, sas_Siret 50772925900022 RCS Beziers
Inscrit au tableau régional de l'ordre des architectes : Languedoc Roussillon N° S12588 /  MAF N° 257773N11 </oddFooter>
  </headerFooter>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dimension ref="A1:M59"/>
  <sheetViews>
    <sheetView view="pageLayout" topLeftCell="A10" workbookViewId="0">
      <selection activeCell="B21" sqref="B21"/>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3" s="528" customFormat="1" ht="58.5" customHeight="1">
      <c r="A1" s="547"/>
      <c r="B1" s="2031"/>
      <c r="C1" s="548"/>
      <c r="D1" s="549"/>
      <c r="E1" s="548"/>
      <c r="F1" s="550"/>
      <c r="H1" s="1559"/>
    </row>
    <row r="2" spans="1:13" s="528" customFormat="1" ht="22.5" customHeight="1">
      <c r="A2" s="552"/>
      <c r="B2" s="553" t="s">
        <v>213</v>
      </c>
      <c r="C2" s="554" t="s">
        <v>1210</v>
      </c>
      <c r="D2" s="555"/>
      <c r="E2" s="1956"/>
      <c r="F2" s="556"/>
      <c r="H2" s="1559"/>
    </row>
    <row r="3" spans="1:13" s="528" customFormat="1" ht="31.5" customHeight="1">
      <c r="A3" s="557"/>
      <c r="B3" s="558" t="s">
        <v>43</v>
      </c>
      <c r="C3" s="559" t="s">
        <v>195</v>
      </c>
      <c r="D3" s="560"/>
      <c r="E3" s="531"/>
      <c r="F3" s="561"/>
      <c r="H3" s="1559"/>
    </row>
    <row r="4" spans="1:13" s="528" customFormat="1" ht="18.75" customHeight="1">
      <c r="A4" s="562" t="s">
        <v>39</v>
      </c>
      <c r="B4" s="563" t="s">
        <v>67</v>
      </c>
      <c r="C4" s="463" t="s">
        <v>205</v>
      </c>
      <c r="D4" s="564" t="s">
        <v>132</v>
      </c>
      <c r="E4" s="565"/>
      <c r="F4" s="548"/>
      <c r="G4" s="566"/>
      <c r="H4" s="1559"/>
    </row>
    <row r="5" spans="1:13" s="528" customFormat="1" ht="18" customHeight="1">
      <c r="A5" s="567" t="s">
        <v>278</v>
      </c>
      <c r="C5" s="550"/>
      <c r="D5" s="568" t="s">
        <v>130</v>
      </c>
      <c r="G5" s="566"/>
      <c r="H5" s="1559"/>
    </row>
    <row r="6" spans="1:13" s="528" customFormat="1" ht="18" customHeight="1">
      <c r="A6" s="569" t="s">
        <v>110</v>
      </c>
      <c r="B6" s="531"/>
      <c r="C6" s="570"/>
      <c r="D6" s="571" t="s">
        <v>131</v>
      </c>
      <c r="E6" s="531"/>
      <c r="F6" s="572"/>
      <c r="G6" s="566"/>
      <c r="H6" s="2110"/>
    </row>
    <row r="7" spans="1:13" s="528" customFormat="1" ht="14.25" customHeight="1">
      <c r="A7" s="566"/>
      <c r="D7" s="573"/>
      <c r="F7" s="574"/>
      <c r="G7" s="566"/>
      <c r="H7" s="1559"/>
    </row>
    <row r="8" spans="1:13" ht="18.75" customHeight="1">
      <c r="A8" s="575"/>
      <c r="B8" s="576"/>
      <c r="C8" s="577"/>
      <c r="D8" s="577"/>
      <c r="E8" s="1979" t="s">
        <v>52</v>
      </c>
      <c r="F8" s="1980">
        <v>43280</v>
      </c>
    </row>
    <row r="9" spans="1:13" ht="17.25" customHeight="1">
      <c r="A9" s="581"/>
      <c r="B9" s="582"/>
      <c r="C9" s="566"/>
      <c r="D9" s="583"/>
      <c r="E9" s="584" t="s">
        <v>176</v>
      </c>
      <c r="F9" s="585">
        <v>0.1</v>
      </c>
    </row>
    <row r="10" spans="1:13" ht="9.75" customHeight="1">
      <c r="C10" s="586"/>
      <c r="D10" s="587"/>
      <c r="K10" s="588"/>
    </row>
    <row r="11" spans="1:13" ht="19.5" customHeight="1">
      <c r="A11" s="646" t="s">
        <v>218</v>
      </c>
      <c r="B11" s="647" t="s">
        <v>217</v>
      </c>
      <c r="C11" s="533" t="s">
        <v>0</v>
      </c>
      <c r="D11" s="648" t="s">
        <v>219</v>
      </c>
      <c r="E11" s="529" t="s">
        <v>277</v>
      </c>
      <c r="F11" s="529" t="s">
        <v>239</v>
      </c>
      <c r="G11" s="589"/>
    </row>
    <row r="12" spans="1:13" ht="15" customHeight="1">
      <c r="A12" s="2082" t="s">
        <v>44</v>
      </c>
      <c r="B12" s="1673" t="s">
        <v>216</v>
      </c>
      <c r="C12" s="1976">
        <v>350</v>
      </c>
      <c r="D12" s="1977">
        <v>1</v>
      </c>
      <c r="E12" s="1549">
        <f>C12*D12</f>
        <v>350</v>
      </c>
      <c r="F12" s="1978">
        <f>(E12*0.1)+E12</f>
        <v>385</v>
      </c>
    </row>
    <row r="13" spans="1:13" ht="15" customHeight="1">
      <c r="A13" s="650" t="s">
        <v>4</v>
      </c>
      <c r="B13" s="622" t="s">
        <v>45</v>
      </c>
      <c r="C13" s="1970">
        <v>480</v>
      </c>
      <c r="D13" s="628">
        <v>1</v>
      </c>
      <c r="E13" s="632">
        <f t="shared" ref="E13:E23" si="0">C13*D13</f>
        <v>480</v>
      </c>
      <c r="F13" s="633">
        <f t="shared" ref="F13:F23" si="1">(E13*0.1)+E13</f>
        <v>528</v>
      </c>
      <c r="K13" s="1692" t="s">
        <v>168</v>
      </c>
    </row>
    <row r="14" spans="1:13" ht="15" customHeight="1">
      <c r="A14" s="650" t="s">
        <v>108</v>
      </c>
      <c r="B14" s="622" t="s">
        <v>112</v>
      </c>
      <c r="C14" s="629">
        <v>960</v>
      </c>
      <c r="D14" s="628">
        <v>1</v>
      </c>
      <c r="E14" s="632">
        <f t="shared" si="0"/>
        <v>960</v>
      </c>
      <c r="F14" s="633">
        <f t="shared" si="1"/>
        <v>1056</v>
      </c>
      <c r="I14" s="589"/>
      <c r="J14" s="1951"/>
      <c r="K14" s="2108">
        <v>830</v>
      </c>
      <c r="L14" s="1952" t="s">
        <v>1107</v>
      </c>
      <c r="M14" s="2100"/>
    </row>
    <row r="15" spans="1:13" ht="15" customHeight="1">
      <c r="A15" s="650" t="s">
        <v>113</v>
      </c>
      <c r="B15" s="622" t="s">
        <v>215</v>
      </c>
      <c r="C15" s="629">
        <v>1440</v>
      </c>
      <c r="D15" s="628">
        <v>1</v>
      </c>
      <c r="E15" s="632">
        <f t="shared" si="0"/>
        <v>1440</v>
      </c>
      <c r="F15" s="633">
        <f t="shared" si="1"/>
        <v>1584</v>
      </c>
      <c r="J15" s="1954"/>
      <c r="K15" s="1970">
        <f>2174-K14</f>
        <v>1344</v>
      </c>
      <c r="L15" s="566" t="s">
        <v>1108</v>
      </c>
      <c r="M15" s="2094"/>
    </row>
    <row r="16" spans="1:13" ht="15" customHeight="1">
      <c r="A16" s="650" t="s">
        <v>6</v>
      </c>
      <c r="B16" s="622" t="s">
        <v>5</v>
      </c>
      <c r="C16" s="629">
        <v>960</v>
      </c>
      <c r="D16" s="628">
        <v>1</v>
      </c>
      <c r="E16" s="632">
        <f t="shared" si="0"/>
        <v>960</v>
      </c>
      <c r="F16" s="633">
        <f t="shared" si="1"/>
        <v>1056</v>
      </c>
      <c r="J16" s="1954"/>
      <c r="K16" s="1970">
        <f>4142-2174</f>
        <v>1968</v>
      </c>
      <c r="L16" s="566" t="s">
        <v>1109</v>
      </c>
      <c r="M16" s="2094"/>
    </row>
    <row r="17" spans="1:13" ht="16.5" customHeight="1">
      <c r="A17" s="650" t="s">
        <v>7</v>
      </c>
      <c r="B17" s="622" t="s">
        <v>70</v>
      </c>
      <c r="C17" s="629">
        <v>1440</v>
      </c>
      <c r="D17" s="628">
        <v>1</v>
      </c>
      <c r="E17" s="632">
        <f t="shared" si="0"/>
        <v>1440</v>
      </c>
      <c r="F17" s="633">
        <f t="shared" si="1"/>
        <v>1584</v>
      </c>
      <c r="J17" s="1954"/>
      <c r="K17" s="1970">
        <v>1440</v>
      </c>
      <c r="L17" s="566" t="s">
        <v>1133</v>
      </c>
      <c r="M17" s="2094"/>
    </row>
    <row r="18" spans="1:13" ht="16.5" customHeight="1">
      <c r="A18" s="2083" t="s">
        <v>9</v>
      </c>
      <c r="B18" s="622" t="s">
        <v>8</v>
      </c>
      <c r="C18" s="629">
        <v>480</v>
      </c>
      <c r="D18" s="628">
        <v>1</v>
      </c>
      <c r="E18" s="632">
        <f t="shared" si="0"/>
        <v>480</v>
      </c>
      <c r="F18" s="633">
        <f t="shared" si="1"/>
        <v>528</v>
      </c>
      <c r="J18" s="1954"/>
      <c r="K18" s="1970">
        <v>250</v>
      </c>
      <c r="L18" s="566" t="s">
        <v>1134</v>
      </c>
      <c r="M18" s="2094"/>
    </row>
    <row r="19" spans="1:13" ht="16.5" customHeight="1">
      <c r="A19" s="2084" t="s">
        <v>1120</v>
      </c>
      <c r="B19" s="622" t="s">
        <v>1119</v>
      </c>
      <c r="C19" s="1970">
        <v>250</v>
      </c>
      <c r="D19" s="628">
        <v>1</v>
      </c>
      <c r="E19" s="632">
        <f>C19*D19</f>
        <v>250</v>
      </c>
      <c r="F19" s="633">
        <f>(E19*0.1)+E19</f>
        <v>275</v>
      </c>
      <c r="J19" s="1954"/>
      <c r="K19" s="1970">
        <v>1584</v>
      </c>
      <c r="L19" s="566" t="s">
        <v>1146</v>
      </c>
      <c r="M19" s="2094"/>
    </row>
    <row r="20" spans="1:13" ht="18.75" customHeight="1">
      <c r="A20" s="650" t="s">
        <v>11</v>
      </c>
      <c r="B20" s="622" t="s">
        <v>10</v>
      </c>
      <c r="C20" s="624">
        <v>288</v>
      </c>
      <c r="D20" s="623">
        <v>1</v>
      </c>
      <c r="E20" s="632">
        <f t="shared" si="0"/>
        <v>288</v>
      </c>
      <c r="F20" s="633">
        <f t="shared" si="1"/>
        <v>316.8</v>
      </c>
      <c r="G20" s="589"/>
      <c r="J20" s="1954"/>
      <c r="K20" s="2085">
        <v>768</v>
      </c>
      <c r="L20" s="589" t="s">
        <v>1147</v>
      </c>
      <c r="M20" s="2094"/>
    </row>
    <row r="21" spans="1:13" ht="16.5" customHeight="1">
      <c r="A21" s="2083" t="s">
        <v>12</v>
      </c>
      <c r="B21" s="654" t="s">
        <v>1212</v>
      </c>
      <c r="C21" s="624">
        <v>3072</v>
      </c>
      <c r="D21" s="623">
        <v>1</v>
      </c>
      <c r="E21" s="632">
        <f t="shared" si="0"/>
        <v>3072</v>
      </c>
      <c r="F21" s="633">
        <f t="shared" si="1"/>
        <v>3379.2</v>
      </c>
      <c r="I21" s="589"/>
      <c r="J21" s="1954"/>
      <c r="K21" s="2085">
        <v>768</v>
      </c>
      <c r="L21" s="589" t="s">
        <v>1211</v>
      </c>
      <c r="M21" s="2094"/>
    </row>
    <row r="22" spans="1:13" ht="16.5" customHeight="1">
      <c r="A22" s="653" t="s">
        <v>14</v>
      </c>
      <c r="B22" s="654" t="s">
        <v>13</v>
      </c>
      <c r="C22" s="624">
        <v>192</v>
      </c>
      <c r="D22" s="623">
        <v>0</v>
      </c>
      <c r="E22" s="632">
        <f t="shared" si="0"/>
        <v>0</v>
      </c>
      <c r="F22" s="633">
        <f t="shared" si="1"/>
        <v>0</v>
      </c>
      <c r="J22" s="1954"/>
      <c r="K22" s="589"/>
      <c r="L22" s="589"/>
      <c r="M22" s="2094"/>
    </row>
    <row r="23" spans="1:13" ht="16.5" customHeight="1">
      <c r="A23" s="655" t="s">
        <v>16</v>
      </c>
      <c r="B23" s="656" t="s">
        <v>15</v>
      </c>
      <c r="C23" s="626">
        <v>288</v>
      </c>
      <c r="D23" s="627">
        <v>0</v>
      </c>
      <c r="E23" s="634">
        <f t="shared" si="0"/>
        <v>0</v>
      </c>
      <c r="F23" s="635">
        <f t="shared" si="1"/>
        <v>0</v>
      </c>
      <c r="G23" s="589"/>
      <c r="J23" s="1954"/>
      <c r="K23" s="589"/>
      <c r="L23" s="589"/>
      <c r="M23" s="2094"/>
    </row>
    <row r="24" spans="1:13" ht="16.5" customHeight="1">
      <c r="A24" s="657"/>
      <c r="B24" s="658" t="s">
        <v>221</v>
      </c>
      <c r="C24" s="624">
        <f>SUM(C12:C23)</f>
        <v>10200</v>
      </c>
      <c r="D24" s="1594" t="s">
        <v>1112</v>
      </c>
      <c r="E24" s="660">
        <f>SUM(E12:E23)</f>
        <v>9720</v>
      </c>
      <c r="F24" s="661">
        <f>(E24*0.1)+E24</f>
        <v>10692</v>
      </c>
      <c r="J24" s="1953"/>
      <c r="K24" s="1631"/>
      <c r="L24" s="1631"/>
      <c r="M24" s="2099"/>
    </row>
    <row r="25" spans="1:13" ht="22.5" customHeight="1">
      <c r="A25" s="657"/>
      <c r="B25" s="657"/>
      <c r="C25" s="662"/>
      <c r="D25" s="663"/>
      <c r="E25" s="664"/>
      <c r="F25" s="665"/>
      <c r="K25" s="2109">
        <f>SUM(K14:K24)</f>
        <v>8952</v>
      </c>
    </row>
    <row r="26" spans="1:13" ht="15" customHeight="1">
      <c r="A26" s="657"/>
      <c r="B26" s="658" t="str">
        <f>B2</f>
        <v>SITUATION N° 170530</v>
      </c>
      <c r="C26" s="666" t="str">
        <f>C2</f>
        <v>9</v>
      </c>
      <c r="D26" s="663"/>
      <c r="E26" s="667"/>
      <c r="F26" s="665"/>
      <c r="H26" s="1561"/>
    </row>
    <row r="27" spans="1:13" s="566" customFormat="1" ht="16.5" customHeight="1">
      <c r="A27" s="657"/>
      <c r="B27" s="678"/>
      <c r="C27" s="679" t="s">
        <v>221</v>
      </c>
      <c r="D27" s="672">
        <f>E24</f>
        <v>9720</v>
      </c>
      <c r="E27" s="673"/>
      <c r="H27" s="1562"/>
    </row>
    <row r="28" spans="1:13" s="566" customFormat="1" ht="16.5" customHeight="1">
      <c r="A28" s="657"/>
      <c r="B28" s="682"/>
      <c r="C28" s="1972" t="s">
        <v>1111</v>
      </c>
      <c r="D28" s="1973">
        <v>-8952</v>
      </c>
      <c r="E28" s="1670"/>
      <c r="H28" s="1562"/>
    </row>
    <row r="29" spans="1:13" s="566" customFormat="1" ht="16.5" customHeight="1">
      <c r="A29" s="657"/>
      <c r="B29" s="657"/>
      <c r="C29" s="676" t="s">
        <v>1110</v>
      </c>
      <c r="D29" s="659">
        <f>SUM(D27:D28)</f>
        <v>768</v>
      </c>
      <c r="E29" s="1974"/>
      <c r="H29" s="1562"/>
      <c r="I29" s="659"/>
    </row>
    <row r="30" spans="1:13" s="566" customFormat="1" ht="16.5" customHeight="1">
      <c r="A30" s="657"/>
      <c r="B30" s="658"/>
      <c r="C30" s="676" t="s">
        <v>176</v>
      </c>
      <c r="D30" s="659">
        <f>D29*E30</f>
        <v>76.800000000000011</v>
      </c>
      <c r="E30" s="1975">
        <v>0.1</v>
      </c>
      <c r="H30" s="1562"/>
    </row>
    <row r="31" spans="1:13" s="566" customFormat="1" ht="22.5" customHeight="1">
      <c r="A31" s="657"/>
      <c r="B31" s="1981"/>
      <c r="C31" s="1982" t="s">
        <v>282</v>
      </c>
      <c r="D31" s="1983">
        <f>D29+D30</f>
        <v>844.8</v>
      </c>
      <c r="E31" s="1984" t="s">
        <v>285</v>
      </c>
      <c r="H31" s="1562"/>
    </row>
    <row r="32" spans="1:13" s="566" customFormat="1" ht="16.5" customHeight="1">
      <c r="B32" s="669"/>
      <c r="H32" s="1560"/>
      <c r="J32" s="1611"/>
      <c r="K32" s="1611"/>
      <c r="L32" s="1611"/>
      <c r="M32" s="1611"/>
    </row>
    <row r="33" spans="1:11" s="566" customFormat="1" ht="16.5" customHeight="1">
      <c r="B33" s="593"/>
      <c r="D33" s="670" t="s">
        <v>56</v>
      </c>
      <c r="E33" s="671">
        <f>F8</f>
        <v>43280</v>
      </c>
      <c r="H33" s="1563"/>
      <c r="K33" s="1970">
        <f>SUM(K14:K32)</f>
        <v>17904</v>
      </c>
    </row>
    <row r="34" spans="1:11" s="566" customFormat="1" ht="16.5" customHeight="1">
      <c r="B34" s="593"/>
      <c r="H34" s="1563"/>
    </row>
    <row r="35" spans="1:11" s="566" customFormat="1">
      <c r="A35" s="589"/>
      <c r="F35" s="595"/>
      <c r="H35" s="1563"/>
    </row>
    <row r="36" spans="1:11" s="566" customFormat="1" ht="18.75" customHeight="1">
      <c r="A36" s="589"/>
      <c r="E36" s="596"/>
      <c r="F36" s="580"/>
      <c r="H36" s="1563"/>
    </row>
    <row r="37" spans="1:11" s="566" customFormat="1" ht="57.75" customHeight="1">
      <c r="A37" s="589"/>
      <c r="B37" s="597"/>
      <c r="C37" s="580"/>
      <c r="D37" s="528"/>
      <c r="E37" s="598"/>
      <c r="H37" s="1563"/>
    </row>
    <row r="38" spans="1:11" s="566" customFormat="1" ht="16.5" customHeight="1">
      <c r="A38" s="599"/>
      <c r="B38" s="600" t="s">
        <v>62</v>
      </c>
      <c r="C38" s="601" t="s">
        <v>223</v>
      </c>
      <c r="D38" s="602"/>
      <c r="E38" s="602"/>
      <c r="F38" s="602"/>
      <c r="H38" s="1563"/>
    </row>
    <row r="39" spans="1:11" s="566" customFormat="1" ht="18.75" customHeight="1">
      <c r="A39" s="603"/>
      <c r="B39" s="604" t="s">
        <v>279</v>
      </c>
      <c r="C39" s="605"/>
      <c r="D39" s="605"/>
      <c r="E39" s="606"/>
      <c r="F39" s="607"/>
      <c r="H39" s="1563"/>
    </row>
    <row r="40" spans="1:11" s="566" customFormat="1" ht="18.75" customHeight="1">
      <c r="A40" s="608"/>
      <c r="B40" s="609" t="s">
        <v>280</v>
      </c>
      <c r="C40" s="610"/>
      <c r="D40" s="611"/>
      <c r="E40" s="612"/>
      <c r="F40" s="613"/>
      <c r="H40" s="1563"/>
    </row>
    <row r="41" spans="1:11" s="566" customFormat="1" ht="17.25" customHeight="1">
      <c r="A41" s="540"/>
      <c r="H41" s="1563"/>
    </row>
    <row r="42" spans="1:11" s="615" customFormat="1" ht="12.75">
      <c r="A42" s="614"/>
      <c r="B42" s="566"/>
      <c r="C42" s="566"/>
      <c r="D42" s="566"/>
      <c r="E42" s="566"/>
      <c r="F42" s="566"/>
      <c r="H42" s="1564"/>
    </row>
    <row r="43" spans="1:11" s="615" customFormat="1" ht="33" customHeight="1">
      <c r="A43" s="616"/>
      <c r="B43" s="566"/>
      <c r="C43" s="566"/>
      <c r="D43" s="566"/>
      <c r="E43" s="566"/>
      <c r="F43" s="566"/>
      <c r="H43" s="1564"/>
    </row>
    <row r="44" spans="1:11" s="615" customFormat="1" ht="12.75">
      <c r="A44" s="616"/>
      <c r="C44" s="566"/>
      <c r="D44" s="566"/>
      <c r="E44" s="566"/>
      <c r="F44" s="566"/>
      <c r="H44" s="1564"/>
    </row>
    <row r="45" spans="1:11" s="615" customFormat="1" ht="12.75">
      <c r="A45" s="616"/>
      <c r="B45" s="566"/>
      <c r="C45" s="566"/>
      <c r="D45" s="566"/>
      <c r="E45" s="566"/>
      <c r="F45" s="566"/>
      <c r="H45" s="1564"/>
    </row>
    <row r="46" spans="1:11" s="615" customFormat="1" ht="12.75">
      <c r="A46" s="617"/>
      <c r="B46" s="566"/>
      <c r="C46" s="566"/>
      <c r="D46" s="566"/>
      <c r="E46" s="566"/>
      <c r="F46" s="566"/>
      <c r="H46" s="1564"/>
    </row>
    <row r="47" spans="1:11" s="615" customFormat="1" ht="12.75">
      <c r="A47" s="566"/>
      <c r="B47" s="566"/>
      <c r="C47" s="566"/>
      <c r="D47" s="566"/>
      <c r="E47" s="566"/>
      <c r="F47" s="566"/>
      <c r="H47" s="1564"/>
    </row>
    <row r="48" spans="1:11" s="615" customFormat="1" ht="16.5">
      <c r="A48" s="566"/>
      <c r="B48" s="581"/>
      <c r="C48" s="581"/>
      <c r="D48" s="581"/>
      <c r="E48" s="618"/>
      <c r="F48" s="619"/>
      <c r="H48" s="1564"/>
    </row>
    <row r="49" spans="1:8" s="615" customFormat="1">
      <c r="A49" s="566"/>
      <c r="B49" s="620"/>
      <c r="C49" s="566"/>
      <c r="D49" s="566"/>
      <c r="E49" s="566"/>
      <c r="F49" s="566"/>
      <c r="H49" s="1564"/>
    </row>
    <row r="50" spans="1:8" s="615" customFormat="1">
      <c r="A50" s="616"/>
      <c r="B50" s="566"/>
      <c r="C50" s="621"/>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s="615" customFormat="1" ht="12.75">
      <c r="A54" s="616"/>
      <c r="B54" s="566"/>
      <c r="C54" s="566"/>
      <c r="D54" s="566"/>
      <c r="E54" s="566"/>
      <c r="F54" s="566"/>
      <c r="H54" s="1564"/>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row r="59" spans="1:8">
      <c r="A59" s="592"/>
      <c r="B59" s="592"/>
      <c r="C59" s="592"/>
      <c r="D59" s="592"/>
      <c r="E59" s="592"/>
      <c r="F59" s="592"/>
    </row>
  </sheetData>
  <pageMargins left="0.70866141732283472" right="0.13" top="0.39370078740157483" bottom="0.74803149606299213" header="0.19685039370078741" footer="0.31496062992125984"/>
  <pageSetup paperSize="9" orientation="portrait" r:id="rId1"/>
  <headerFooter>
    <oddFooter xml:space="preserve">&amp;L&amp;8​
ctp architectes, sas_Siret 50772925900022 RCS Beziers
Inscrit au tableau régional de l'ordre des architectes : Languedoc Roussillon N° S12588 /  MAF N° 257773N11 </oddFooter>
  </headerFooter>
  <drawing r:id="rId2"/>
</worksheet>
</file>

<file path=xl/worksheets/sheet12.xml><?xml version="1.0" encoding="utf-8"?>
<worksheet xmlns="http://schemas.openxmlformats.org/spreadsheetml/2006/main" xmlns:r="http://schemas.openxmlformats.org/officeDocument/2006/relationships">
  <dimension ref="A1:Y4344"/>
  <sheetViews>
    <sheetView topLeftCell="A124" zoomScaleSheetLayoutView="80" workbookViewId="0">
      <selection activeCell="R139" sqref="R139"/>
    </sheetView>
  </sheetViews>
  <sheetFormatPr baseColWidth="10" defaultRowHeight="12.75"/>
  <cols>
    <col min="1" max="1" width="1.7109375" style="883" customWidth="1"/>
    <col min="2" max="2" width="5" style="1155" customWidth="1"/>
    <col min="3" max="3" width="17.85546875" style="885" customWidth="1"/>
    <col min="4" max="4" width="9.42578125" style="885" customWidth="1"/>
    <col min="5" max="5" width="11.140625" style="885" customWidth="1"/>
    <col min="6" max="6" width="13" style="1160" customWidth="1"/>
    <col min="7" max="7" width="6.140625" style="1156" customWidth="1"/>
    <col min="8" max="8" width="8.5703125" style="1157" customWidth="1"/>
    <col min="9" max="9" width="10" style="1158" customWidth="1"/>
    <col min="10" max="10" width="12.85546875" style="1159" customWidth="1"/>
    <col min="11" max="11" width="2" style="827" customWidth="1"/>
    <col min="12" max="13" width="14.140625" style="1537" customWidth="1"/>
    <col min="14" max="14" width="14.140625" style="1067" customWidth="1"/>
    <col min="15" max="15" width="5.28515625" style="1147" customWidth="1"/>
    <col min="16" max="16" width="2" style="827" customWidth="1"/>
    <col min="17" max="16384" width="11.42578125" style="827"/>
  </cols>
  <sheetData>
    <row r="1" spans="1:15" s="823" customFormat="1">
      <c r="A1" s="822"/>
      <c r="B1" s="2509"/>
      <c r="C1" s="2510"/>
      <c r="D1" s="2510"/>
      <c r="E1" s="2510"/>
      <c r="F1" s="2510"/>
      <c r="G1" s="2510"/>
      <c r="H1" s="2511"/>
      <c r="I1" s="2511"/>
      <c r="J1" s="2512"/>
      <c r="L1" s="1537"/>
      <c r="M1" s="1537"/>
      <c r="N1" s="1067"/>
      <c r="O1" s="1147"/>
    </row>
    <row r="2" spans="1:15" s="823" customFormat="1">
      <c r="A2" s="822"/>
      <c r="B2" s="2513" t="s">
        <v>380</v>
      </c>
      <c r="C2" s="2514"/>
      <c r="D2" s="2514"/>
      <c r="E2" s="2514"/>
      <c r="F2" s="2514"/>
      <c r="G2" s="2514"/>
      <c r="H2" s="2515"/>
      <c r="I2" s="2515"/>
      <c r="J2" s="2516"/>
      <c r="L2" s="1537"/>
      <c r="M2" s="1537"/>
      <c r="N2" s="1067"/>
      <c r="O2" s="1147"/>
    </row>
    <row r="3" spans="1:15" s="823" customFormat="1">
      <c r="A3" s="822"/>
      <c r="B3" s="2517"/>
      <c r="C3" s="2518"/>
      <c r="D3" s="2518"/>
      <c r="E3" s="2518"/>
      <c r="F3" s="2518"/>
      <c r="G3" s="2518"/>
      <c r="H3" s="2519"/>
      <c r="I3" s="2519"/>
      <c r="J3" s="2520"/>
      <c r="L3" s="1537"/>
      <c r="M3" s="1537"/>
      <c r="N3" s="1067"/>
      <c r="O3" s="1147"/>
    </row>
    <row r="4" spans="1:15" s="823" customFormat="1">
      <c r="A4" s="822"/>
      <c r="B4" s="2513" t="s">
        <v>381</v>
      </c>
      <c r="C4" s="2514"/>
      <c r="D4" s="2514"/>
      <c r="E4" s="2514"/>
      <c r="F4" s="2514"/>
      <c r="G4" s="2514"/>
      <c r="H4" s="2519"/>
      <c r="I4" s="2519"/>
      <c r="J4" s="2520"/>
      <c r="L4" s="1537"/>
      <c r="M4" s="1537"/>
      <c r="N4" s="1067"/>
      <c r="O4" s="1147"/>
    </row>
    <row r="5" spans="1:15" s="823" customFormat="1">
      <c r="A5" s="822"/>
      <c r="B5" s="2521"/>
      <c r="C5" s="2522"/>
      <c r="D5" s="2522"/>
      <c r="E5" s="2522"/>
      <c r="F5" s="2522"/>
      <c r="G5" s="2522"/>
      <c r="H5" s="2523"/>
      <c r="I5" s="2523"/>
      <c r="J5" s="2524"/>
      <c r="L5" s="1537"/>
      <c r="M5" s="1537"/>
      <c r="N5" s="1067"/>
      <c r="O5" s="1147"/>
    </row>
    <row r="6" spans="1:15" s="823" customFormat="1">
      <c r="A6" s="822"/>
      <c r="B6" s="886"/>
      <c r="J6" s="826"/>
      <c r="L6" s="1537"/>
      <c r="M6" s="1537"/>
      <c r="N6" s="1067"/>
      <c r="O6" s="1147"/>
    </row>
    <row r="7" spans="1:15" s="823" customFormat="1">
      <c r="A7" s="822"/>
      <c r="B7" s="2525" t="s">
        <v>382</v>
      </c>
      <c r="C7" s="2526"/>
      <c r="D7" s="2526"/>
      <c r="E7" s="2526"/>
      <c r="F7" s="2526"/>
      <c r="G7" s="2526"/>
      <c r="H7" s="2527"/>
      <c r="I7" s="2527"/>
      <c r="J7" s="2527"/>
      <c r="L7" s="1537"/>
      <c r="M7" s="1537"/>
      <c r="N7" s="1067"/>
      <c r="O7" s="1147"/>
    </row>
    <row r="8" spans="1:15" s="823" customFormat="1" ht="189" customHeight="1">
      <c r="A8" s="822"/>
      <c r="B8" s="886"/>
      <c r="J8" s="826"/>
      <c r="L8" s="1537"/>
      <c r="M8" s="1537"/>
      <c r="N8" s="1067"/>
      <c r="O8" s="1147"/>
    </row>
    <row r="9" spans="1:15" s="823" customFormat="1">
      <c r="A9" s="822"/>
      <c r="B9" s="886"/>
      <c r="J9" s="826"/>
      <c r="L9" s="1537"/>
      <c r="M9" s="1537"/>
      <c r="N9" s="1067"/>
      <c r="O9" s="1147"/>
    </row>
    <row r="10" spans="1:15" s="823" customFormat="1" ht="12.75" customHeight="1">
      <c r="A10" s="822"/>
      <c r="B10" s="2539" t="s">
        <v>383</v>
      </c>
      <c r="C10" s="2540"/>
      <c r="D10" s="2540"/>
      <c r="E10" s="2540"/>
      <c r="F10" s="2540"/>
      <c r="G10" s="2540"/>
      <c r="H10" s="2511"/>
      <c r="I10" s="2511"/>
      <c r="J10" s="2512"/>
      <c r="L10" s="1537"/>
      <c r="M10" s="1537"/>
      <c r="N10" s="1067"/>
      <c r="O10" s="1147"/>
    </row>
    <row r="11" spans="1:15" s="823" customFormat="1" ht="12.75" customHeight="1">
      <c r="A11" s="822"/>
      <c r="B11" s="2541"/>
      <c r="C11" s="2542"/>
      <c r="D11" s="2542"/>
      <c r="E11" s="2542"/>
      <c r="F11" s="2542"/>
      <c r="G11" s="2542"/>
      <c r="H11" s="2519"/>
      <c r="I11" s="2519"/>
      <c r="J11" s="2520"/>
      <c r="L11" s="1537"/>
      <c r="M11" s="1537"/>
      <c r="N11" s="1067"/>
      <c r="O11" s="1147"/>
    </row>
    <row r="12" spans="1:15" s="823" customFormat="1" ht="12.75" customHeight="1">
      <c r="A12" s="822"/>
      <c r="B12" s="2541"/>
      <c r="C12" s="2542"/>
      <c r="D12" s="2542"/>
      <c r="E12" s="2542"/>
      <c r="F12" s="2542"/>
      <c r="G12" s="2542"/>
      <c r="H12" s="2519"/>
      <c r="I12" s="2519"/>
      <c r="J12" s="2520"/>
      <c r="L12" s="1537"/>
      <c r="M12" s="1537"/>
      <c r="N12" s="1067"/>
      <c r="O12" s="1147"/>
    </row>
    <row r="13" spans="1:15" s="823" customFormat="1" ht="26.25" customHeight="1">
      <c r="A13" s="822"/>
      <c r="B13" s="2543" t="s">
        <v>384</v>
      </c>
      <c r="C13" s="2544"/>
      <c r="D13" s="2544"/>
      <c r="E13" s="2545"/>
      <c r="F13" s="2546"/>
      <c r="G13" s="2543" t="s">
        <v>385</v>
      </c>
      <c r="H13" s="2545"/>
      <c r="I13" s="2545"/>
      <c r="J13" s="2546"/>
      <c r="L13" s="1537"/>
      <c r="M13" s="1537"/>
      <c r="N13" s="1067"/>
      <c r="O13" s="1147"/>
    </row>
    <row r="14" spans="1:15" s="823" customFormat="1" ht="12.75" customHeight="1">
      <c r="A14" s="822"/>
      <c r="B14" s="2547" t="s">
        <v>386</v>
      </c>
      <c r="C14" s="2548"/>
      <c r="D14" s="2548"/>
      <c r="E14" s="2511"/>
      <c r="F14" s="2512"/>
      <c r="G14" s="2547" t="s">
        <v>242</v>
      </c>
      <c r="H14" s="2511"/>
      <c r="I14" s="2511"/>
      <c r="J14" s="2512"/>
      <c r="L14" s="1537"/>
      <c r="M14" s="1537"/>
      <c r="N14" s="1067"/>
      <c r="O14" s="1147"/>
    </row>
    <row r="15" spans="1:15" s="823" customFormat="1" ht="3" customHeight="1">
      <c r="A15" s="822"/>
      <c r="B15" s="2549"/>
      <c r="C15" s="2515"/>
      <c r="D15" s="2515"/>
      <c r="E15" s="2519"/>
      <c r="F15" s="2520"/>
      <c r="G15" s="2552"/>
      <c r="H15" s="2519"/>
      <c r="I15" s="2519"/>
      <c r="J15" s="2520"/>
      <c r="L15" s="1537"/>
      <c r="M15" s="1537"/>
      <c r="N15" s="1067"/>
      <c r="O15" s="1147"/>
    </row>
    <row r="16" spans="1:15" s="823" customFormat="1" ht="12.75" customHeight="1">
      <c r="A16" s="822"/>
      <c r="B16" s="2549"/>
      <c r="C16" s="2515"/>
      <c r="D16" s="2515"/>
      <c r="E16" s="2519"/>
      <c r="F16" s="2520"/>
      <c r="G16" s="2553"/>
      <c r="H16" s="2523"/>
      <c r="I16" s="2523"/>
      <c r="J16" s="2524"/>
      <c r="L16" s="1537"/>
      <c r="M16" s="1537"/>
      <c r="N16" s="1067"/>
      <c r="O16" s="1147"/>
    </row>
    <row r="17" spans="1:15" s="823" customFormat="1" ht="12.75" customHeight="1">
      <c r="A17" s="822"/>
      <c r="B17" s="2549"/>
      <c r="C17" s="2515"/>
      <c r="D17" s="2515"/>
      <c r="E17" s="2519"/>
      <c r="F17" s="2520"/>
      <c r="G17" s="2547"/>
      <c r="H17" s="2512"/>
      <c r="I17" s="2506" t="s">
        <v>387</v>
      </c>
      <c r="J17" s="2507">
        <v>43039</v>
      </c>
      <c r="L17" s="1537"/>
      <c r="M17" s="1537"/>
      <c r="N17" s="1067"/>
      <c r="O17" s="1147"/>
    </row>
    <row r="18" spans="1:15" s="823" customFormat="1" ht="3.75" customHeight="1">
      <c r="A18" s="822"/>
      <c r="B18" s="2549"/>
      <c r="C18" s="2515"/>
      <c r="D18" s="2515"/>
      <c r="E18" s="2519"/>
      <c r="F18" s="2520"/>
      <c r="G18" s="2552"/>
      <c r="H18" s="2520"/>
      <c r="I18" s="2506"/>
      <c r="J18" s="2508"/>
      <c r="L18" s="1537"/>
      <c r="M18" s="1537"/>
      <c r="N18" s="1067"/>
      <c r="O18" s="1147"/>
    </row>
    <row r="19" spans="1:15" s="823" customFormat="1" ht="12.75" customHeight="1">
      <c r="A19" s="822"/>
      <c r="B19" s="2550"/>
      <c r="C19" s="2551"/>
      <c r="D19" s="2551"/>
      <c r="E19" s="2523"/>
      <c r="F19" s="2524"/>
      <c r="G19" s="2553"/>
      <c r="H19" s="2524"/>
      <c r="I19" s="2506"/>
      <c r="J19" s="2508"/>
      <c r="L19" s="1537"/>
      <c r="M19" s="1537"/>
      <c r="N19" s="1067"/>
      <c r="O19" s="1147"/>
    </row>
    <row r="20" spans="1:15" s="823" customFormat="1" ht="52.5" customHeight="1">
      <c r="A20" s="822"/>
      <c r="B20" s="886"/>
      <c r="J20" s="826"/>
      <c r="L20" s="1537"/>
      <c r="M20" s="1537"/>
      <c r="N20" s="1067"/>
      <c r="O20" s="1147"/>
    </row>
    <row r="21" spans="1:15" s="823" customFormat="1">
      <c r="A21" s="822"/>
      <c r="B21" s="887" t="s">
        <v>388</v>
      </c>
      <c r="C21" s="888"/>
      <c r="D21" s="888"/>
      <c r="E21" s="888"/>
      <c r="F21" s="888"/>
      <c r="G21" s="888"/>
      <c r="H21" s="888"/>
      <c r="I21" s="888"/>
      <c r="J21" s="889" t="s">
        <v>243</v>
      </c>
      <c r="L21" s="1537"/>
      <c r="M21" s="1537"/>
      <c r="N21" s="1067"/>
      <c r="O21" s="1147"/>
    </row>
    <row r="22" spans="1:15" s="823" customFormat="1">
      <c r="A22" s="822"/>
      <c r="B22" s="890" t="s">
        <v>389</v>
      </c>
      <c r="J22" s="826"/>
      <c r="L22" s="1537"/>
      <c r="M22" s="1537"/>
      <c r="N22" s="1067"/>
      <c r="O22" s="1147"/>
    </row>
    <row r="23" spans="1:15" s="823" customFormat="1">
      <c r="A23" s="822"/>
      <c r="B23" s="891" t="s">
        <v>252</v>
      </c>
      <c r="J23" s="826"/>
      <c r="L23" s="1537"/>
      <c r="M23" s="1537"/>
      <c r="N23" s="1067"/>
      <c r="O23" s="1147"/>
    </row>
    <row r="24" spans="1:15" s="823" customFormat="1">
      <c r="A24" s="822"/>
      <c r="B24" s="892" t="s">
        <v>390</v>
      </c>
      <c r="L24" s="1537"/>
      <c r="M24" s="1537"/>
      <c r="N24" s="1067"/>
      <c r="O24" s="1147"/>
    </row>
    <row r="25" spans="1:15" s="823" customFormat="1">
      <c r="A25" s="822"/>
      <c r="B25" s="893"/>
      <c r="C25" s="888"/>
      <c r="D25" s="888"/>
      <c r="E25" s="888"/>
      <c r="F25" s="888"/>
      <c r="G25" s="888"/>
      <c r="H25" s="888"/>
      <c r="I25" s="888"/>
      <c r="J25" s="889" t="s">
        <v>244</v>
      </c>
      <c r="L25" s="1537"/>
      <c r="M25" s="1537"/>
      <c r="N25" s="1067"/>
      <c r="O25" s="1147"/>
    </row>
    <row r="26" spans="1:15" s="823" customFormat="1">
      <c r="A26" s="822"/>
      <c r="B26" s="890" t="s">
        <v>391</v>
      </c>
      <c r="L26" s="1537"/>
      <c r="M26" s="1537"/>
      <c r="N26" s="1067"/>
      <c r="O26" s="1147"/>
    </row>
    <row r="27" spans="1:15" s="823" customFormat="1">
      <c r="A27" s="822"/>
      <c r="B27" s="892" t="s">
        <v>392</v>
      </c>
      <c r="L27" s="1537"/>
      <c r="M27" s="1537"/>
      <c r="N27" s="1067"/>
      <c r="O27" s="1147"/>
    </row>
    <row r="28" spans="1:15" s="823" customFormat="1">
      <c r="A28" s="822"/>
      <c r="B28" s="893"/>
      <c r="C28" s="888"/>
      <c r="D28" s="888"/>
      <c r="E28" s="888"/>
      <c r="F28" s="888"/>
      <c r="G28" s="888"/>
      <c r="H28" s="888"/>
      <c r="I28" s="888"/>
      <c r="J28" s="889" t="s">
        <v>393</v>
      </c>
      <c r="L28" s="1537"/>
      <c r="M28" s="1537"/>
      <c r="N28" s="1067"/>
      <c r="O28" s="1147"/>
    </row>
    <row r="29" spans="1:15" s="823" customFormat="1">
      <c r="A29" s="822"/>
      <c r="B29" s="890" t="s">
        <v>878</v>
      </c>
      <c r="L29" s="1537"/>
      <c r="M29" s="1537"/>
      <c r="N29" s="1067"/>
      <c r="O29" s="1147"/>
    </row>
    <row r="30" spans="1:15" s="823" customFormat="1">
      <c r="A30" s="822"/>
      <c r="B30" s="892" t="s">
        <v>394</v>
      </c>
      <c r="L30" s="1537"/>
      <c r="M30" s="1537"/>
      <c r="N30" s="1067"/>
      <c r="O30" s="1147"/>
    </row>
    <row r="31" spans="1:15" s="823" customFormat="1" ht="39.75" customHeight="1">
      <c r="A31" s="822"/>
      <c r="B31" s="891"/>
      <c r="L31" s="1537"/>
      <c r="M31" s="1537"/>
      <c r="N31" s="1067"/>
      <c r="O31" s="1147"/>
    </row>
    <row r="32" spans="1:15" s="823" customFormat="1" ht="11.25" customHeight="1">
      <c r="A32" s="822"/>
      <c r="B32" s="891"/>
      <c r="J32" s="894"/>
      <c r="L32" s="1537"/>
      <c r="M32" s="1537"/>
      <c r="N32" s="1067"/>
      <c r="O32" s="1147"/>
    </row>
    <row r="33" spans="1:15" ht="66.75" customHeight="1">
      <c r="A33" s="829"/>
      <c r="B33" s="2528" t="s">
        <v>267</v>
      </c>
      <c r="C33" s="2529"/>
      <c r="D33" s="2529"/>
      <c r="E33" s="2529"/>
      <c r="F33" s="2529"/>
      <c r="G33" s="2529"/>
      <c r="H33" s="2529"/>
      <c r="I33" s="2529"/>
      <c r="J33" s="2530"/>
    </row>
    <row r="34" spans="1:15">
      <c r="A34" s="829"/>
      <c r="B34" s="898"/>
      <c r="C34" s="830"/>
      <c r="D34" s="830"/>
      <c r="E34" s="830"/>
      <c r="F34" s="899"/>
      <c r="G34" s="900"/>
      <c r="H34" s="901"/>
      <c r="I34" s="902"/>
      <c r="J34" s="903"/>
    </row>
    <row r="35" spans="1:15" s="832" customFormat="1">
      <c r="A35" s="831"/>
      <c r="B35" s="904" t="s">
        <v>245</v>
      </c>
      <c r="C35" s="2531" t="s">
        <v>246</v>
      </c>
      <c r="D35" s="2532"/>
      <c r="E35" s="2532"/>
      <c r="F35" s="2533"/>
      <c r="G35" s="905" t="s">
        <v>247</v>
      </c>
      <c r="H35" s="906" t="s">
        <v>248</v>
      </c>
      <c r="I35" s="907" t="s">
        <v>395</v>
      </c>
      <c r="J35" s="908" t="s">
        <v>263</v>
      </c>
      <c r="L35" s="1537"/>
      <c r="M35" s="1537"/>
      <c r="N35" s="1514"/>
      <c r="O35" s="1532"/>
    </row>
    <row r="36" spans="1:15" s="834" customFormat="1" ht="5.25" customHeight="1">
      <c r="A36" s="833"/>
      <c r="B36" s="909"/>
      <c r="C36" s="2534"/>
      <c r="D36" s="2535"/>
      <c r="E36" s="2535"/>
      <c r="F36" s="2535"/>
      <c r="G36" s="910"/>
      <c r="H36" s="911"/>
      <c r="I36" s="912"/>
      <c r="J36" s="913">
        <f>H36*I36</f>
        <v>0</v>
      </c>
      <c r="L36" s="1530"/>
      <c r="M36" s="1530"/>
      <c r="N36" s="1515"/>
      <c r="O36" s="1515"/>
    </row>
    <row r="37" spans="1:15" s="834" customFormat="1">
      <c r="A37" s="833"/>
      <c r="B37" s="914" t="s">
        <v>396</v>
      </c>
      <c r="C37" s="2536" t="s">
        <v>397</v>
      </c>
      <c r="D37" s="2537"/>
      <c r="E37" s="2537"/>
      <c r="F37" s="2538"/>
      <c r="G37" s="915"/>
      <c r="H37" s="916"/>
      <c r="I37" s="917"/>
      <c r="J37" s="918"/>
      <c r="L37" s="1530"/>
      <c r="M37" s="1530"/>
      <c r="N37" s="1515"/>
      <c r="O37" s="1515"/>
    </row>
    <row r="38" spans="1:15" s="835" customFormat="1" ht="2.25" customHeight="1">
      <c r="A38" s="833"/>
      <c r="B38" s="919"/>
      <c r="C38" s="2557"/>
      <c r="D38" s="2557"/>
      <c r="E38" s="2557"/>
      <c r="F38" s="2558"/>
      <c r="G38" s="921"/>
      <c r="H38" s="922"/>
      <c r="I38" s="923"/>
      <c r="J38" s="924"/>
      <c r="L38" s="1530"/>
      <c r="M38" s="1530"/>
      <c r="N38" s="1515"/>
      <c r="O38" s="1515"/>
    </row>
    <row r="39" spans="1:15" s="837" customFormat="1" ht="15">
      <c r="A39" s="836"/>
      <c r="B39" s="925" t="s">
        <v>398</v>
      </c>
      <c r="C39" s="2559" t="s">
        <v>399</v>
      </c>
      <c r="D39" s="2560"/>
      <c r="E39" s="2560"/>
      <c r="F39" s="2561"/>
      <c r="G39" s="926" t="s">
        <v>247</v>
      </c>
      <c r="H39" s="927" t="s">
        <v>248</v>
      </c>
      <c r="I39" s="928" t="s">
        <v>395</v>
      </c>
      <c r="J39" s="929" t="s">
        <v>263</v>
      </c>
      <c r="L39" s="1538" t="s">
        <v>950</v>
      </c>
      <c r="M39" s="1538" t="s">
        <v>951</v>
      </c>
      <c r="N39" s="1521" t="s">
        <v>337</v>
      </c>
      <c r="O39" s="1515"/>
    </row>
    <row r="40" spans="1:15" s="837" customFormat="1" ht="8.25" customHeight="1">
      <c r="A40" s="836"/>
      <c r="B40" s="930"/>
      <c r="C40" s="2562"/>
      <c r="D40" s="2563"/>
      <c r="E40" s="2563"/>
      <c r="F40" s="2564"/>
      <c r="G40" s="897"/>
      <c r="H40" s="922"/>
      <c r="I40" s="912"/>
      <c r="J40" s="913"/>
      <c r="L40" s="1530"/>
      <c r="M40" s="1530"/>
      <c r="N40" s="1517"/>
      <c r="O40" s="1515"/>
    </row>
    <row r="41" spans="1:15" s="837" customFormat="1">
      <c r="A41" s="836"/>
      <c r="B41" s="930"/>
      <c r="C41" s="2565" t="s">
        <v>400</v>
      </c>
      <c r="D41" s="2566"/>
      <c r="E41" s="2566"/>
      <c r="F41" s="2567"/>
      <c r="G41" s="897"/>
      <c r="H41" s="922"/>
      <c r="I41" s="912"/>
      <c r="J41" s="931"/>
      <c r="L41" s="1530"/>
      <c r="M41" s="1530"/>
      <c r="N41" s="1517"/>
      <c r="O41" s="1515"/>
    </row>
    <row r="42" spans="1:15" s="837" customFormat="1" ht="2.25" customHeight="1">
      <c r="A42" s="836"/>
      <c r="B42" s="930"/>
      <c r="C42" s="2568"/>
      <c r="D42" s="2557"/>
      <c r="E42" s="2557"/>
      <c r="F42" s="2558"/>
      <c r="G42" s="897"/>
      <c r="H42" s="922"/>
      <c r="I42" s="912"/>
      <c r="J42" s="913"/>
      <c r="L42" s="1530"/>
      <c r="M42" s="1530"/>
      <c r="N42" s="1517"/>
      <c r="O42" s="1515"/>
    </row>
    <row r="43" spans="1:15" s="837" customFormat="1">
      <c r="A43" s="836"/>
      <c r="B43" s="909" t="s">
        <v>401</v>
      </c>
      <c r="C43" s="933" t="s">
        <v>264</v>
      </c>
      <c r="D43" s="867"/>
      <c r="E43" s="867"/>
      <c r="F43" s="868"/>
      <c r="G43" s="934" t="s">
        <v>265</v>
      </c>
      <c r="H43" s="911">
        <v>1</v>
      </c>
      <c r="I43" s="935">
        <v>475</v>
      </c>
      <c r="J43" s="935">
        <f>H43*I43</f>
        <v>475</v>
      </c>
      <c r="L43" s="1530"/>
      <c r="M43" s="1530"/>
      <c r="N43" s="1517"/>
      <c r="O43" s="1515"/>
    </row>
    <row r="44" spans="1:15" s="837" customFormat="1">
      <c r="A44" s="836"/>
      <c r="B44" s="936" t="s">
        <v>402</v>
      </c>
      <c r="C44" s="853" t="s">
        <v>136</v>
      </c>
      <c r="D44" s="937"/>
      <c r="E44" s="937"/>
      <c r="F44" s="938"/>
      <c r="G44" s="897" t="s">
        <v>249</v>
      </c>
      <c r="H44" s="922">
        <v>1</v>
      </c>
      <c r="I44" s="939">
        <v>250</v>
      </c>
      <c r="J44" s="939">
        <f>H44*I44</f>
        <v>250</v>
      </c>
      <c r="L44" s="1530"/>
      <c r="M44" s="1530"/>
      <c r="N44" s="1517"/>
      <c r="O44" s="1515"/>
    </row>
    <row r="45" spans="1:15" s="837" customFormat="1">
      <c r="A45" s="836"/>
      <c r="B45" s="936" t="s">
        <v>403</v>
      </c>
      <c r="C45" s="853" t="s">
        <v>404</v>
      </c>
      <c r="D45" s="937"/>
      <c r="E45" s="937"/>
      <c r="F45" s="938"/>
      <c r="G45" s="897" t="s">
        <v>249</v>
      </c>
      <c r="H45" s="922">
        <v>1</v>
      </c>
      <c r="I45" s="939">
        <v>50</v>
      </c>
      <c r="J45" s="939">
        <f>H45*I45</f>
        <v>50</v>
      </c>
      <c r="L45" s="1530"/>
      <c r="M45" s="1530"/>
      <c r="N45" s="1517"/>
      <c r="O45" s="1515"/>
    </row>
    <row r="46" spans="1:15" s="837" customFormat="1">
      <c r="A46" s="836"/>
      <c r="B46" s="936" t="s">
        <v>405</v>
      </c>
      <c r="C46" s="853" t="s">
        <v>270</v>
      </c>
      <c r="D46" s="937"/>
      <c r="E46" s="937"/>
      <c r="F46" s="938"/>
      <c r="G46" s="897" t="s">
        <v>265</v>
      </c>
      <c r="H46" s="922">
        <v>1</v>
      </c>
      <c r="I46" s="939">
        <v>500</v>
      </c>
      <c r="J46" s="939">
        <f>H46*I46</f>
        <v>500</v>
      </c>
      <c r="L46" s="1530"/>
      <c r="M46" s="1530"/>
      <c r="N46" s="1517"/>
      <c r="O46" s="1515"/>
    </row>
    <row r="47" spans="1:15" s="837" customFormat="1">
      <c r="A47" s="836"/>
      <c r="B47" s="936" t="s">
        <v>406</v>
      </c>
      <c r="C47" s="853" t="s">
        <v>266</v>
      </c>
      <c r="D47" s="937"/>
      <c r="E47" s="937"/>
      <c r="F47" s="938"/>
      <c r="G47" s="897" t="s">
        <v>249</v>
      </c>
      <c r="H47" s="922">
        <v>1</v>
      </c>
      <c r="I47" s="939">
        <v>100</v>
      </c>
      <c r="J47" s="939">
        <f>H47*I47</f>
        <v>100</v>
      </c>
      <c r="L47" s="1530"/>
      <c r="M47" s="1530"/>
      <c r="N47" s="1517"/>
      <c r="O47" s="1515"/>
    </row>
    <row r="48" spans="1:15" s="837" customFormat="1">
      <c r="A48" s="836"/>
      <c r="B48" s="940"/>
      <c r="C48" s="941"/>
      <c r="D48" s="942"/>
      <c r="E48" s="942"/>
      <c r="F48" s="943"/>
      <c r="G48" s="944"/>
      <c r="H48" s="945"/>
      <c r="I48" s="946"/>
      <c r="J48" s="946"/>
      <c r="L48" s="1530"/>
      <c r="M48" s="1530"/>
      <c r="N48" s="1517"/>
      <c r="O48" s="1515"/>
    </row>
    <row r="49" spans="1:15" s="834" customFormat="1">
      <c r="A49" s="839"/>
      <c r="B49" s="936"/>
      <c r="C49" s="853"/>
      <c r="D49" s="937"/>
      <c r="E49" s="937"/>
      <c r="F49" s="937"/>
      <c r="G49" s="947"/>
      <c r="H49" s="948" t="s">
        <v>407</v>
      </c>
      <c r="I49" s="949" t="str">
        <f>B39</f>
        <v>1.1</v>
      </c>
      <c r="J49" s="950">
        <f>SUM(J43:J48)</f>
        <v>1375</v>
      </c>
      <c r="L49" s="1530"/>
      <c r="M49" s="1530"/>
      <c r="N49" s="1060"/>
      <c r="O49" s="1515"/>
    </row>
    <row r="50" spans="1:15" s="837" customFormat="1" ht="5.25" customHeight="1">
      <c r="A50" s="836"/>
      <c r="B50" s="930"/>
      <c r="C50" s="941"/>
      <c r="D50" s="942"/>
      <c r="E50" s="942"/>
      <c r="F50" s="942"/>
      <c r="G50" s="952"/>
      <c r="H50" s="922"/>
      <c r="I50" s="912"/>
      <c r="J50" s="912"/>
      <c r="L50" s="1530"/>
      <c r="M50" s="1530"/>
      <c r="N50" s="1517"/>
      <c r="O50" s="1515"/>
    </row>
    <row r="51" spans="1:15" s="837" customFormat="1" ht="15">
      <c r="A51" s="836"/>
      <c r="B51" s="925" t="s">
        <v>408</v>
      </c>
      <c r="C51" s="2559" t="s">
        <v>409</v>
      </c>
      <c r="D51" s="2560"/>
      <c r="E51" s="2560"/>
      <c r="F51" s="2560"/>
      <c r="G51" s="926" t="s">
        <v>247</v>
      </c>
      <c r="H51" s="927" t="s">
        <v>248</v>
      </c>
      <c r="I51" s="928" t="s">
        <v>395</v>
      </c>
      <c r="J51" s="929" t="s">
        <v>263</v>
      </c>
      <c r="L51" s="1538" t="s">
        <v>950</v>
      </c>
      <c r="M51" s="1538" t="s">
        <v>951</v>
      </c>
      <c r="N51" s="1521" t="s">
        <v>337</v>
      </c>
      <c r="O51" s="1515"/>
    </row>
    <row r="52" spans="1:15" s="837" customFormat="1" ht="5.25" customHeight="1">
      <c r="A52" s="836"/>
      <c r="B52" s="953"/>
      <c r="C52" s="2557"/>
      <c r="D52" s="2557"/>
      <c r="E52" s="2557"/>
      <c r="F52" s="2557"/>
      <c r="G52" s="952"/>
      <c r="H52" s="954"/>
      <c r="I52" s="955"/>
      <c r="J52" s="956"/>
      <c r="L52" s="1530"/>
      <c r="M52" s="1530"/>
      <c r="N52" s="1517"/>
      <c r="O52" s="1515"/>
    </row>
    <row r="53" spans="1:15" s="837" customFormat="1">
      <c r="A53" s="836"/>
      <c r="B53" s="930"/>
      <c r="C53" s="2566" t="s">
        <v>410</v>
      </c>
      <c r="D53" s="2566"/>
      <c r="E53" s="2566"/>
      <c r="F53" s="2566"/>
      <c r="G53" s="952"/>
      <c r="H53" s="957"/>
      <c r="I53" s="955"/>
      <c r="J53" s="931"/>
      <c r="L53" s="1530"/>
      <c r="M53" s="1530"/>
      <c r="N53" s="1517"/>
      <c r="O53" s="1515"/>
    </row>
    <row r="54" spans="1:15" s="837" customFormat="1" ht="2.25" customHeight="1">
      <c r="A54" s="836"/>
      <c r="B54" s="930"/>
      <c r="C54" s="2557"/>
      <c r="D54" s="2557"/>
      <c r="E54" s="2557"/>
      <c r="F54" s="2557"/>
      <c r="G54" s="952"/>
      <c r="H54" s="957"/>
      <c r="I54" s="955"/>
      <c r="J54" s="913"/>
      <c r="L54" s="1530"/>
      <c r="M54" s="1530"/>
      <c r="N54" s="1517"/>
      <c r="O54" s="1515"/>
    </row>
    <row r="55" spans="1:15" s="837" customFormat="1">
      <c r="A55" s="836"/>
      <c r="B55" s="930"/>
      <c r="C55" s="2572" t="s">
        <v>411</v>
      </c>
      <c r="D55" s="2572"/>
      <c r="E55" s="2572"/>
      <c r="F55" s="2572"/>
      <c r="G55" s="952"/>
      <c r="H55" s="957"/>
      <c r="I55" s="955"/>
      <c r="J55" s="913"/>
      <c r="L55" s="1530"/>
      <c r="M55" s="1530"/>
      <c r="N55" s="1517"/>
      <c r="O55" s="1515"/>
    </row>
    <row r="56" spans="1:15" s="837" customFormat="1">
      <c r="A56" s="836"/>
      <c r="B56" s="958" t="s">
        <v>412</v>
      </c>
      <c r="C56" s="853" t="s">
        <v>268</v>
      </c>
      <c r="D56" s="937"/>
      <c r="E56" s="937"/>
      <c r="F56" s="938"/>
      <c r="G56" s="952" t="s">
        <v>413</v>
      </c>
      <c r="H56" s="957">
        <v>25.2</v>
      </c>
      <c r="I56" s="959">
        <v>10</v>
      </c>
      <c r="J56" s="939">
        <f t="shared" ref="J56:J62" si="0">H56*I56</f>
        <v>252</v>
      </c>
      <c r="L56" s="1530"/>
      <c r="M56" s="1530"/>
      <c r="N56" s="1517"/>
      <c r="O56" s="1515"/>
    </row>
    <row r="57" spans="1:15" s="837" customFormat="1">
      <c r="A57" s="836"/>
      <c r="B57" s="958" t="s">
        <v>414</v>
      </c>
      <c r="C57" s="853" t="s">
        <v>269</v>
      </c>
      <c r="D57" s="937"/>
      <c r="E57" s="937"/>
      <c r="F57" s="938"/>
      <c r="G57" s="952" t="s">
        <v>249</v>
      </c>
      <c r="H57" s="957">
        <v>1</v>
      </c>
      <c r="I57" s="959">
        <v>300</v>
      </c>
      <c r="J57" s="939">
        <f t="shared" si="0"/>
        <v>300</v>
      </c>
      <c r="L57" s="1530"/>
      <c r="M57" s="1530"/>
      <c r="N57" s="1517"/>
      <c r="O57" s="1515"/>
    </row>
    <row r="58" spans="1:15" s="837" customFormat="1">
      <c r="A58" s="836"/>
      <c r="B58" s="958" t="s">
        <v>415</v>
      </c>
      <c r="C58" s="853" t="s">
        <v>271</v>
      </c>
      <c r="D58" s="937"/>
      <c r="E58" s="937"/>
      <c r="F58" s="938"/>
      <c r="G58" s="952" t="s">
        <v>251</v>
      </c>
      <c r="H58" s="957">
        <v>2</v>
      </c>
      <c r="I58" s="959">
        <v>45</v>
      </c>
      <c r="J58" s="939">
        <f t="shared" si="0"/>
        <v>90</v>
      </c>
      <c r="L58" s="1530"/>
      <c r="M58" s="1530"/>
      <c r="N58" s="1517"/>
      <c r="O58" s="1515"/>
    </row>
    <row r="59" spans="1:15" s="837" customFormat="1">
      <c r="A59" s="836"/>
      <c r="B59" s="958" t="s">
        <v>416</v>
      </c>
      <c r="C59" s="853" t="s">
        <v>274</v>
      </c>
      <c r="D59" s="937"/>
      <c r="E59" s="937"/>
      <c r="F59" s="938"/>
      <c r="G59" s="952" t="s">
        <v>251</v>
      </c>
      <c r="H59" s="957">
        <v>1</v>
      </c>
      <c r="I59" s="959">
        <v>40</v>
      </c>
      <c r="J59" s="939">
        <f t="shared" si="0"/>
        <v>40</v>
      </c>
      <c r="L59" s="1530"/>
      <c r="M59" s="1530"/>
      <c r="N59" s="1517"/>
      <c r="O59" s="1515"/>
    </row>
    <row r="60" spans="1:15" s="837" customFormat="1">
      <c r="A60" s="836"/>
      <c r="B60" s="958" t="s">
        <v>417</v>
      </c>
      <c r="C60" s="853" t="s">
        <v>418</v>
      </c>
      <c r="D60" s="937"/>
      <c r="E60" s="937"/>
      <c r="F60" s="938"/>
      <c r="G60" s="952" t="s">
        <v>249</v>
      </c>
      <c r="H60" s="957">
        <v>1</v>
      </c>
      <c r="I60" s="959">
        <v>75</v>
      </c>
      <c r="J60" s="939">
        <f t="shared" si="0"/>
        <v>75</v>
      </c>
      <c r="L60" s="1530"/>
      <c r="M60" s="1530"/>
      <c r="N60" s="1517"/>
      <c r="O60" s="1515"/>
    </row>
    <row r="61" spans="1:15" s="837" customFormat="1">
      <c r="A61" s="836"/>
      <c r="B61" s="958" t="s">
        <v>419</v>
      </c>
      <c r="C61" s="853" t="s">
        <v>420</v>
      </c>
      <c r="D61" s="937"/>
      <c r="E61" s="937"/>
      <c r="F61" s="938"/>
      <c r="G61" s="952" t="s">
        <v>79</v>
      </c>
      <c r="H61" s="957">
        <f>6.5*2.6</f>
        <v>16.900000000000002</v>
      </c>
      <c r="I61" s="959">
        <v>40</v>
      </c>
      <c r="J61" s="939">
        <f t="shared" si="0"/>
        <v>676.00000000000011</v>
      </c>
      <c r="L61" s="1530"/>
      <c r="M61" s="1530"/>
      <c r="N61" s="1517"/>
      <c r="O61" s="1515"/>
    </row>
    <row r="62" spans="1:15" s="837" customFormat="1">
      <c r="A62" s="836"/>
      <c r="B62" s="940" t="s">
        <v>421</v>
      </c>
      <c r="C62" s="941" t="s">
        <v>422</v>
      </c>
      <c r="D62" s="942"/>
      <c r="E62" s="942"/>
      <c r="F62" s="943"/>
      <c r="G62" s="960" t="s">
        <v>265</v>
      </c>
      <c r="H62" s="961">
        <v>1</v>
      </c>
      <c r="I62" s="962">
        <v>100</v>
      </c>
      <c r="J62" s="946">
        <f t="shared" si="0"/>
        <v>100</v>
      </c>
      <c r="L62" s="1530"/>
      <c r="M62" s="1530"/>
      <c r="N62" s="1517"/>
      <c r="O62" s="1515"/>
    </row>
    <row r="63" spans="1:15" s="837" customFormat="1">
      <c r="A63" s="836"/>
      <c r="B63" s="840"/>
      <c r="C63" s="841"/>
      <c r="D63" s="963"/>
      <c r="E63" s="841"/>
      <c r="F63" s="964" t="s">
        <v>423</v>
      </c>
      <c r="G63" s="840"/>
      <c r="H63" s="840"/>
      <c r="I63" s="841"/>
      <c r="J63" s="840"/>
      <c r="L63" s="1530"/>
      <c r="M63" s="1530"/>
      <c r="N63" s="1517"/>
      <c r="O63" s="1515"/>
    </row>
    <row r="64" spans="1:15" s="837" customFormat="1">
      <c r="A64" s="836"/>
      <c r="B64" s="958" t="s">
        <v>424</v>
      </c>
      <c r="C64" s="853" t="s">
        <v>272</v>
      </c>
      <c r="D64" s="937"/>
      <c r="E64" s="937"/>
      <c r="F64" s="938"/>
      <c r="G64" s="952" t="s">
        <v>413</v>
      </c>
      <c r="H64" s="957">
        <f>8.5*2.5</f>
        <v>21.25</v>
      </c>
      <c r="I64" s="959">
        <v>15</v>
      </c>
      <c r="J64" s="939">
        <f t="shared" ref="J64:J76" si="1">H64*I64</f>
        <v>318.75</v>
      </c>
      <c r="L64" s="1530"/>
      <c r="M64" s="1530"/>
      <c r="N64" s="1517"/>
      <c r="O64" s="1515"/>
    </row>
    <row r="65" spans="1:15" s="837" customFormat="1">
      <c r="A65" s="836"/>
      <c r="B65" s="958" t="s">
        <v>425</v>
      </c>
      <c r="C65" s="853" t="s">
        <v>152</v>
      </c>
      <c r="D65" s="937"/>
      <c r="E65" s="937"/>
      <c r="F65" s="938"/>
      <c r="G65" s="952" t="s">
        <v>249</v>
      </c>
      <c r="H65" s="957">
        <v>1</v>
      </c>
      <c r="I65" s="959">
        <v>800</v>
      </c>
      <c r="J65" s="939">
        <f t="shared" si="1"/>
        <v>800</v>
      </c>
      <c r="L65" s="1530"/>
      <c r="M65" s="1530"/>
      <c r="N65" s="1517"/>
      <c r="O65" s="1515"/>
    </row>
    <row r="66" spans="1:15" s="837" customFormat="1">
      <c r="A66" s="836"/>
      <c r="B66" s="958" t="s">
        <v>426</v>
      </c>
      <c r="C66" s="853" t="s">
        <v>273</v>
      </c>
      <c r="D66" s="937"/>
      <c r="E66" s="937"/>
      <c r="F66" s="938"/>
      <c r="G66" s="952" t="s">
        <v>275</v>
      </c>
      <c r="H66" s="957">
        <v>14</v>
      </c>
      <c r="I66" s="959">
        <v>13</v>
      </c>
      <c r="J66" s="939">
        <f t="shared" si="1"/>
        <v>182</v>
      </c>
      <c r="L66" s="1530"/>
      <c r="M66" s="1530"/>
      <c r="N66" s="1517"/>
      <c r="O66" s="1515"/>
    </row>
    <row r="67" spans="1:15" s="837" customFormat="1">
      <c r="A67" s="836"/>
      <c r="B67" s="958" t="s">
        <v>427</v>
      </c>
      <c r="C67" s="853" t="s">
        <v>428</v>
      </c>
      <c r="D67" s="937"/>
      <c r="E67" s="937"/>
      <c r="F67" s="938"/>
      <c r="G67" s="952" t="s">
        <v>251</v>
      </c>
      <c r="H67" s="957">
        <v>5</v>
      </c>
      <c r="I67" s="959">
        <v>30</v>
      </c>
      <c r="J67" s="939">
        <f t="shared" si="1"/>
        <v>150</v>
      </c>
      <c r="L67" s="1530"/>
      <c r="M67" s="1530"/>
      <c r="N67" s="1517"/>
      <c r="O67" s="1515"/>
    </row>
    <row r="68" spans="1:15" s="837" customFormat="1">
      <c r="A68" s="836"/>
      <c r="B68" s="958" t="s">
        <v>429</v>
      </c>
      <c r="C68" s="853" t="s">
        <v>430</v>
      </c>
      <c r="D68" s="937"/>
      <c r="E68" s="937"/>
      <c r="F68" s="938"/>
      <c r="G68" s="952" t="s">
        <v>251</v>
      </c>
      <c r="H68" s="957">
        <v>4</v>
      </c>
      <c r="I68" s="959">
        <v>45</v>
      </c>
      <c r="J68" s="939">
        <f t="shared" si="1"/>
        <v>180</v>
      </c>
      <c r="L68" s="1530"/>
      <c r="M68" s="1530"/>
      <c r="N68" s="1517"/>
      <c r="O68" s="1515"/>
    </row>
    <row r="69" spans="1:15" s="837" customFormat="1">
      <c r="A69" s="836"/>
      <c r="B69" s="958" t="s">
        <v>431</v>
      </c>
      <c r="C69" s="853" t="s">
        <v>418</v>
      </c>
      <c r="D69" s="937"/>
      <c r="E69" s="937"/>
      <c r="F69" s="938"/>
      <c r="G69" s="952" t="s">
        <v>249</v>
      </c>
      <c r="H69" s="957">
        <v>1</v>
      </c>
      <c r="I69" s="959">
        <v>100</v>
      </c>
      <c r="J69" s="939">
        <f t="shared" si="1"/>
        <v>100</v>
      </c>
      <c r="L69" s="1530"/>
      <c r="M69" s="1530"/>
      <c r="N69" s="1517"/>
      <c r="O69" s="1515"/>
    </row>
    <row r="70" spans="1:15" s="837" customFormat="1">
      <c r="A70" s="836"/>
      <c r="B70" s="958" t="s">
        <v>432</v>
      </c>
      <c r="C70" s="853" t="s">
        <v>433</v>
      </c>
      <c r="D70" s="937"/>
      <c r="E70" s="937"/>
      <c r="F70" s="938"/>
      <c r="G70" s="952" t="s">
        <v>265</v>
      </c>
      <c r="H70" s="957">
        <v>1</v>
      </c>
      <c r="I70" s="959">
        <v>125</v>
      </c>
      <c r="J70" s="939">
        <f t="shared" si="1"/>
        <v>125</v>
      </c>
      <c r="L70" s="1530"/>
      <c r="M70" s="1530"/>
      <c r="N70" s="1517"/>
      <c r="O70" s="1515"/>
    </row>
    <row r="71" spans="1:15" s="837" customFormat="1">
      <c r="A71" s="836"/>
      <c r="B71" s="958" t="s">
        <v>434</v>
      </c>
      <c r="C71" s="853" t="s">
        <v>435</v>
      </c>
      <c r="D71" s="937"/>
      <c r="E71" s="937"/>
      <c r="F71" s="938"/>
      <c r="G71" s="952" t="s">
        <v>265</v>
      </c>
      <c r="H71" s="957">
        <v>1</v>
      </c>
      <c r="I71" s="959">
        <v>100</v>
      </c>
      <c r="J71" s="939">
        <f t="shared" si="1"/>
        <v>100</v>
      </c>
      <c r="L71" s="1530"/>
      <c r="M71" s="1530"/>
      <c r="N71" s="1517"/>
      <c r="O71" s="1515"/>
    </row>
    <row r="72" spans="1:15" s="837" customFormat="1">
      <c r="A72" s="836"/>
      <c r="B72" s="958" t="s">
        <v>436</v>
      </c>
      <c r="C72" s="853" t="s">
        <v>437</v>
      </c>
      <c r="D72" s="937"/>
      <c r="E72" s="937"/>
      <c r="F72" s="938"/>
      <c r="G72" s="952" t="s">
        <v>265</v>
      </c>
      <c r="H72" s="957">
        <v>1</v>
      </c>
      <c r="I72" s="959">
        <v>135</v>
      </c>
      <c r="J72" s="939">
        <f t="shared" si="1"/>
        <v>135</v>
      </c>
      <c r="L72" s="1530"/>
      <c r="M72" s="1530"/>
      <c r="N72" s="1517"/>
      <c r="O72" s="1515"/>
    </row>
    <row r="73" spans="1:15" s="837" customFormat="1">
      <c r="A73" s="836"/>
      <c r="B73" s="958" t="s">
        <v>438</v>
      </c>
      <c r="C73" s="853" t="s">
        <v>439</v>
      </c>
      <c r="D73" s="937"/>
      <c r="E73" s="937"/>
      <c r="F73" s="938"/>
      <c r="G73" s="952" t="s">
        <v>413</v>
      </c>
      <c r="H73" s="957">
        <v>54.65</v>
      </c>
      <c r="I73" s="959">
        <v>12</v>
      </c>
      <c r="J73" s="939">
        <f t="shared" si="1"/>
        <v>655.8</v>
      </c>
      <c r="L73" s="1530"/>
      <c r="M73" s="1530"/>
      <c r="N73" s="1517"/>
      <c r="O73" s="1515"/>
    </row>
    <row r="74" spans="1:15" s="837" customFormat="1">
      <c r="A74" s="836"/>
      <c r="B74" s="958" t="s">
        <v>440</v>
      </c>
      <c r="C74" s="853" t="s">
        <v>441</v>
      </c>
      <c r="D74" s="937"/>
      <c r="E74" s="937"/>
      <c r="F74" s="938"/>
      <c r="G74" s="952" t="s">
        <v>413</v>
      </c>
      <c r="H74" s="957">
        <v>2.1</v>
      </c>
      <c r="I74" s="959">
        <v>35</v>
      </c>
      <c r="J74" s="939">
        <f t="shared" si="1"/>
        <v>73.5</v>
      </c>
      <c r="L74" s="1530"/>
      <c r="M74" s="1530"/>
      <c r="N74" s="1517"/>
      <c r="O74" s="1515"/>
    </row>
    <row r="75" spans="1:15" s="837" customFormat="1">
      <c r="A75" s="836"/>
      <c r="B75" s="958" t="s">
        <v>442</v>
      </c>
      <c r="C75" s="853" t="s">
        <v>443</v>
      </c>
      <c r="D75" s="937"/>
      <c r="E75" s="937"/>
      <c r="F75" s="938"/>
      <c r="G75" s="952" t="s">
        <v>251</v>
      </c>
      <c r="H75" s="957">
        <v>1</v>
      </c>
      <c r="I75" s="959">
        <v>45</v>
      </c>
      <c r="J75" s="939">
        <f t="shared" si="1"/>
        <v>45</v>
      </c>
      <c r="L75" s="1530"/>
      <c r="M75" s="1530"/>
      <c r="N75" s="1517"/>
      <c r="O75" s="1515"/>
    </row>
    <row r="76" spans="1:15" s="837" customFormat="1">
      <c r="A76" s="836"/>
      <c r="B76" s="940" t="s">
        <v>442</v>
      </c>
      <c r="C76" s="941" t="s">
        <v>444</v>
      </c>
      <c r="D76" s="942"/>
      <c r="E76" s="942"/>
      <c r="F76" s="943"/>
      <c r="G76" s="960" t="s">
        <v>251</v>
      </c>
      <c r="H76" s="961">
        <v>2</v>
      </c>
      <c r="I76" s="962">
        <v>35</v>
      </c>
      <c r="J76" s="946">
        <f t="shared" si="1"/>
        <v>70</v>
      </c>
      <c r="L76" s="1530"/>
      <c r="M76" s="1530"/>
      <c r="N76" s="1517"/>
      <c r="O76" s="1515"/>
    </row>
    <row r="77" spans="1:15" s="837" customFormat="1">
      <c r="A77" s="836"/>
      <c r="B77" s="840"/>
      <c r="C77" s="842"/>
      <c r="D77" s="963"/>
      <c r="E77" s="963"/>
      <c r="F77" s="964" t="s">
        <v>445</v>
      </c>
      <c r="G77" s="840"/>
      <c r="H77" s="840"/>
      <c r="I77" s="841"/>
      <c r="J77" s="840"/>
      <c r="L77" s="1530"/>
      <c r="M77" s="1530"/>
      <c r="N77" s="1517"/>
      <c r="O77" s="1515"/>
    </row>
    <row r="78" spans="1:15" s="837" customFormat="1">
      <c r="A78" s="836"/>
      <c r="B78" s="958" t="s">
        <v>446</v>
      </c>
      <c r="C78" s="853" t="s">
        <v>272</v>
      </c>
      <c r="D78" s="937"/>
      <c r="E78" s="937"/>
      <c r="F78" s="938"/>
      <c r="G78" s="952" t="s">
        <v>413</v>
      </c>
      <c r="H78" s="957">
        <f>13.5*2.5</f>
        <v>33.75</v>
      </c>
      <c r="I78" s="959">
        <v>15</v>
      </c>
      <c r="J78" s="939">
        <f>H78*I78</f>
        <v>506.25</v>
      </c>
      <c r="L78" s="1530"/>
      <c r="M78" s="1530"/>
      <c r="N78" s="1517"/>
      <c r="O78" s="1515"/>
    </row>
    <row r="79" spans="1:15" s="837" customFormat="1">
      <c r="A79" s="836"/>
      <c r="B79" s="958" t="s">
        <v>447</v>
      </c>
      <c r="C79" s="853" t="s">
        <v>273</v>
      </c>
      <c r="D79" s="937"/>
      <c r="E79" s="937"/>
      <c r="F79" s="938"/>
      <c r="G79" s="952" t="s">
        <v>448</v>
      </c>
      <c r="H79" s="957">
        <v>0</v>
      </c>
      <c r="I79" s="959">
        <v>13</v>
      </c>
      <c r="J79" s="939">
        <f>H79*I79</f>
        <v>0</v>
      </c>
      <c r="L79" s="1530"/>
      <c r="M79" s="1530"/>
      <c r="N79" s="1517"/>
      <c r="O79" s="1515"/>
    </row>
    <row r="80" spans="1:15" s="837" customFormat="1">
      <c r="A80" s="836"/>
      <c r="B80" s="958" t="s">
        <v>449</v>
      </c>
      <c r="C80" s="853" t="s">
        <v>450</v>
      </c>
      <c r="D80" s="937"/>
      <c r="E80" s="937"/>
      <c r="F80" s="938"/>
      <c r="G80" s="952" t="s">
        <v>251</v>
      </c>
      <c r="H80" s="957">
        <v>7</v>
      </c>
      <c r="I80" s="959">
        <v>30</v>
      </c>
      <c r="J80" s="939">
        <f>H80*I80</f>
        <v>210</v>
      </c>
      <c r="L80" s="1530"/>
      <c r="M80" s="1530"/>
      <c r="N80" s="1517"/>
      <c r="O80" s="1515"/>
    </row>
    <row r="81" spans="1:15" s="837" customFormat="1">
      <c r="A81" s="836"/>
      <c r="B81" s="958" t="s">
        <v>451</v>
      </c>
      <c r="C81" s="853" t="s">
        <v>452</v>
      </c>
      <c r="D81" s="937"/>
      <c r="E81" s="937"/>
      <c r="F81" s="938"/>
      <c r="G81" s="952" t="s">
        <v>265</v>
      </c>
      <c r="H81" s="957">
        <v>1</v>
      </c>
      <c r="I81" s="959">
        <v>140</v>
      </c>
      <c r="J81" s="939">
        <f>H81*I81</f>
        <v>140</v>
      </c>
      <c r="L81" s="1530"/>
      <c r="M81" s="1530"/>
      <c r="N81" s="1517"/>
      <c r="O81" s="1515"/>
    </row>
    <row r="82" spans="1:15" s="837" customFormat="1">
      <c r="A82" s="836"/>
      <c r="B82" s="958" t="s">
        <v>453</v>
      </c>
      <c r="C82" s="853" t="s">
        <v>454</v>
      </c>
      <c r="D82" s="937"/>
      <c r="E82" s="937"/>
      <c r="F82" s="938"/>
      <c r="G82" s="952" t="s">
        <v>413</v>
      </c>
      <c r="H82" s="957">
        <v>53.55</v>
      </c>
      <c r="I82" s="959">
        <v>18</v>
      </c>
      <c r="J82" s="939">
        <f>H82*I82</f>
        <v>963.9</v>
      </c>
      <c r="L82" s="1530"/>
      <c r="M82" s="1530"/>
      <c r="N82" s="1517"/>
      <c r="O82" s="1515"/>
    </row>
    <row r="83" spans="1:15" s="837" customFormat="1">
      <c r="A83" s="836"/>
      <c r="B83" s="843"/>
      <c r="C83" s="965" t="s">
        <v>455</v>
      </c>
      <c r="D83" s="848"/>
      <c r="E83" s="848"/>
      <c r="F83" s="966"/>
      <c r="G83" s="843"/>
      <c r="H83" s="843"/>
      <c r="I83" s="842"/>
      <c r="J83" s="843"/>
      <c r="L83" s="1530"/>
      <c r="M83" s="1530"/>
      <c r="N83" s="1517"/>
      <c r="O83" s="1515"/>
    </row>
    <row r="84" spans="1:15" s="837" customFormat="1">
      <c r="A84" s="836"/>
      <c r="B84" s="958" t="s">
        <v>456</v>
      </c>
      <c r="C84" s="853" t="s">
        <v>250</v>
      </c>
      <c r="D84" s="937"/>
      <c r="E84" s="937"/>
      <c r="F84" s="938"/>
      <c r="G84" s="952" t="s">
        <v>265</v>
      </c>
      <c r="H84" s="957">
        <v>1</v>
      </c>
      <c r="I84" s="959">
        <v>600</v>
      </c>
      <c r="J84" s="939">
        <f>H84*I84</f>
        <v>600</v>
      </c>
      <c r="L84" s="1530"/>
      <c r="M84" s="1530"/>
      <c r="N84" s="1517"/>
      <c r="O84" s="1515"/>
    </row>
    <row r="85" spans="1:15" s="837" customFormat="1">
      <c r="A85" s="836"/>
      <c r="B85" s="958" t="s">
        <v>457</v>
      </c>
      <c r="C85" s="853" t="s">
        <v>458</v>
      </c>
      <c r="D85" s="937"/>
      <c r="E85" s="937"/>
      <c r="F85" s="938"/>
      <c r="G85" s="952" t="s">
        <v>265</v>
      </c>
      <c r="H85" s="957">
        <v>1</v>
      </c>
      <c r="I85" s="959">
        <v>1250</v>
      </c>
      <c r="J85" s="939">
        <f>H85*I85</f>
        <v>1250</v>
      </c>
      <c r="L85" s="1530"/>
      <c r="M85" s="1530"/>
      <c r="N85" s="1517"/>
      <c r="O85" s="1515"/>
    </row>
    <row r="86" spans="1:15" s="837" customFormat="1">
      <c r="A86" s="836"/>
      <c r="B86" s="844"/>
      <c r="C86" s="845"/>
      <c r="D86" s="845"/>
      <c r="E86" s="845"/>
      <c r="F86" s="845"/>
      <c r="G86" s="844"/>
      <c r="H86" s="844"/>
      <c r="I86" s="846"/>
      <c r="J86" s="844"/>
      <c r="L86" s="1530"/>
      <c r="M86" s="1530"/>
      <c r="N86" s="1517"/>
      <c r="O86" s="1515"/>
    </row>
    <row r="87" spans="1:15" s="837" customFormat="1">
      <c r="A87" s="836"/>
      <c r="B87" s="847"/>
      <c r="C87" s="848"/>
      <c r="D87" s="848"/>
      <c r="E87" s="848"/>
      <c r="F87" s="848"/>
      <c r="G87" s="843"/>
      <c r="H87" s="948" t="s">
        <v>407</v>
      </c>
      <c r="I87" s="967" t="str">
        <f>B51</f>
        <v>1.2</v>
      </c>
      <c r="J87" s="968">
        <f>SUM(J54:J85)</f>
        <v>8138.2</v>
      </c>
      <c r="L87" s="1530"/>
      <c r="M87" s="1530"/>
      <c r="N87" s="1517"/>
      <c r="O87" s="1515"/>
    </row>
    <row r="88" spans="1:15" s="837" customFormat="1" ht="4.5" customHeight="1">
      <c r="A88" s="836"/>
      <c r="B88" s="930"/>
      <c r="C88" s="941"/>
      <c r="D88" s="942"/>
      <c r="E88" s="942"/>
      <c r="F88" s="943"/>
      <c r="G88" s="960"/>
      <c r="H88" s="922"/>
      <c r="I88" s="969"/>
      <c r="J88" s="939"/>
      <c r="L88" s="1530"/>
      <c r="M88" s="1530"/>
      <c r="N88" s="1517"/>
      <c r="O88" s="1515"/>
    </row>
    <row r="89" spans="1:15" s="837" customFormat="1" ht="15">
      <c r="A89" s="836"/>
      <c r="B89" s="925" t="s">
        <v>459</v>
      </c>
      <c r="C89" s="970" t="s">
        <v>460</v>
      </c>
      <c r="D89" s="971"/>
      <c r="E89" s="971"/>
      <c r="F89" s="972"/>
      <c r="G89" s="926" t="s">
        <v>247</v>
      </c>
      <c r="H89" s="927" t="s">
        <v>248</v>
      </c>
      <c r="I89" s="973" t="s">
        <v>395</v>
      </c>
      <c r="J89" s="929" t="s">
        <v>263</v>
      </c>
      <c r="L89" s="1538" t="s">
        <v>950</v>
      </c>
      <c r="M89" s="1538" t="s">
        <v>951</v>
      </c>
      <c r="N89" s="1521" t="s">
        <v>337</v>
      </c>
      <c r="O89" s="1515"/>
    </row>
    <row r="90" spans="1:15" s="837" customFormat="1">
      <c r="A90" s="836"/>
      <c r="B90" s="930"/>
      <c r="C90" s="933"/>
      <c r="D90" s="867"/>
      <c r="E90" s="867"/>
      <c r="F90" s="868"/>
      <c r="G90" s="947"/>
      <c r="H90" s="532"/>
      <c r="I90" s="969"/>
      <c r="J90" s="939"/>
      <c r="L90" s="1530"/>
      <c r="M90" s="1530"/>
      <c r="N90" s="1517"/>
      <c r="O90" s="1515"/>
    </row>
    <row r="91" spans="1:15" s="837" customFormat="1">
      <c r="A91" s="836"/>
      <c r="B91" s="930"/>
      <c r="C91" s="2554" t="s">
        <v>461</v>
      </c>
      <c r="D91" s="2555"/>
      <c r="E91" s="2555"/>
      <c r="F91" s="2556"/>
      <c r="G91" s="952"/>
      <c r="H91" s="532"/>
      <c r="I91" s="969"/>
      <c r="J91" s="974"/>
      <c r="L91" s="1530"/>
      <c r="M91" s="1530"/>
      <c r="N91" s="1517"/>
      <c r="O91" s="1515"/>
    </row>
    <row r="92" spans="1:15" s="837" customFormat="1">
      <c r="A92" s="836"/>
      <c r="B92" s="958" t="s">
        <v>462</v>
      </c>
      <c r="C92" s="853" t="s">
        <v>463</v>
      </c>
      <c r="D92" s="937"/>
      <c r="E92" s="937"/>
      <c r="F92" s="938"/>
      <c r="G92" s="952" t="s">
        <v>249</v>
      </c>
      <c r="H92" s="532">
        <v>1</v>
      </c>
      <c r="I92" s="969">
        <v>100</v>
      </c>
      <c r="J92" s="939">
        <f>H92*I92</f>
        <v>100</v>
      </c>
      <c r="L92" s="1530"/>
      <c r="M92" s="1530"/>
      <c r="N92" s="1517"/>
      <c r="O92" s="1515"/>
    </row>
    <row r="93" spans="1:15" s="837" customFormat="1">
      <c r="A93" s="836"/>
      <c r="B93" s="958" t="s">
        <v>464</v>
      </c>
      <c r="C93" s="853" t="s">
        <v>465</v>
      </c>
      <c r="D93" s="937"/>
      <c r="E93" s="937"/>
      <c r="F93" s="938"/>
      <c r="G93" s="952" t="s">
        <v>275</v>
      </c>
      <c r="H93" s="532">
        <v>8</v>
      </c>
      <c r="I93" s="969">
        <v>55</v>
      </c>
      <c r="J93" s="939">
        <f>H93*I93</f>
        <v>440</v>
      </c>
      <c r="L93" s="1530"/>
      <c r="M93" s="1530"/>
      <c r="N93" s="1517"/>
      <c r="O93" s="1515"/>
    </row>
    <row r="94" spans="1:15" s="837" customFormat="1">
      <c r="A94" s="836"/>
      <c r="B94" s="958" t="s">
        <v>466</v>
      </c>
      <c r="C94" s="853" t="s">
        <v>467</v>
      </c>
      <c r="D94" s="937"/>
      <c r="E94" s="937"/>
      <c r="F94" s="938"/>
      <c r="G94" s="952" t="s">
        <v>275</v>
      </c>
      <c r="H94" s="532">
        <f>H93</f>
        <v>8</v>
      </c>
      <c r="I94" s="969">
        <v>8</v>
      </c>
      <c r="J94" s="939">
        <f>H94*I94</f>
        <v>64</v>
      </c>
      <c r="L94" s="1530"/>
      <c r="M94" s="1530"/>
      <c r="N94" s="1517"/>
      <c r="O94" s="1515"/>
    </row>
    <row r="95" spans="1:15" s="837" customFormat="1">
      <c r="A95" s="836"/>
      <c r="B95" s="958" t="s">
        <v>468</v>
      </c>
      <c r="C95" s="853" t="s">
        <v>469</v>
      </c>
      <c r="D95" s="937"/>
      <c r="E95" s="937"/>
      <c r="F95" s="938"/>
      <c r="G95" s="952" t="s">
        <v>249</v>
      </c>
      <c r="H95" s="532">
        <v>1</v>
      </c>
      <c r="I95" s="969">
        <v>75</v>
      </c>
      <c r="J95" s="939">
        <f>H95*I95</f>
        <v>75</v>
      </c>
      <c r="L95" s="1530"/>
      <c r="M95" s="1530"/>
      <c r="N95" s="1517"/>
      <c r="O95" s="1515"/>
    </row>
    <row r="96" spans="1:15" s="837" customFormat="1">
      <c r="A96" s="836"/>
      <c r="B96" s="958" t="s">
        <v>470</v>
      </c>
      <c r="C96" s="853" t="s">
        <v>471</v>
      </c>
      <c r="D96" s="937"/>
      <c r="E96" s="937"/>
      <c r="F96" s="938"/>
      <c r="G96" s="952" t="s">
        <v>275</v>
      </c>
      <c r="H96" s="532">
        <f>H94</f>
        <v>8</v>
      </c>
      <c r="I96" s="969">
        <v>45</v>
      </c>
      <c r="J96" s="939">
        <f>H96*I96</f>
        <v>360</v>
      </c>
      <c r="L96" s="1530"/>
      <c r="M96" s="1530"/>
      <c r="N96" s="1517"/>
      <c r="O96" s="1515"/>
    </row>
    <row r="97" spans="1:15" s="837" customFormat="1">
      <c r="A97" s="836"/>
      <c r="B97" s="847"/>
      <c r="C97" s="848"/>
      <c r="D97" s="848"/>
      <c r="E97" s="848"/>
      <c r="F97" s="848"/>
      <c r="G97" s="843"/>
      <c r="H97" s="842"/>
      <c r="I97" s="842"/>
      <c r="J97" s="843"/>
      <c r="L97" s="1530"/>
      <c r="M97" s="1530"/>
      <c r="N97" s="1517"/>
      <c r="O97" s="1515"/>
    </row>
    <row r="98" spans="1:15" s="837" customFormat="1">
      <c r="A98" s="836"/>
      <c r="B98" s="958"/>
      <c r="C98" s="853"/>
      <c r="D98" s="937"/>
      <c r="E98" s="937"/>
      <c r="F98" s="938"/>
      <c r="G98" s="952"/>
      <c r="H98" s="975" t="s">
        <v>407</v>
      </c>
      <c r="I98" s="976" t="str">
        <f>B89</f>
        <v>1.3</v>
      </c>
      <c r="J98" s="968">
        <f>SUM(J92:J96)</f>
        <v>1039</v>
      </c>
      <c r="L98" s="1530"/>
      <c r="M98" s="1530"/>
      <c r="N98" s="1517"/>
      <c r="O98" s="1515"/>
    </row>
    <row r="99" spans="1:15" s="837" customFormat="1" ht="5.25" customHeight="1">
      <c r="A99" s="836"/>
      <c r="B99" s="930"/>
      <c r="C99" s="941"/>
      <c r="D99" s="942"/>
      <c r="E99" s="942"/>
      <c r="F99" s="943"/>
      <c r="G99" s="960"/>
      <c r="H99" s="532"/>
      <c r="I99" s="969"/>
      <c r="J99" s="939"/>
      <c r="L99" s="1530"/>
      <c r="M99" s="1530"/>
      <c r="N99" s="1517"/>
      <c r="O99" s="1515"/>
    </row>
    <row r="100" spans="1:15" s="837" customFormat="1" ht="15">
      <c r="A100" s="836"/>
      <c r="B100" s="925" t="s">
        <v>472</v>
      </c>
      <c r="C100" s="970" t="s">
        <v>473</v>
      </c>
      <c r="D100" s="971"/>
      <c r="E100" s="971"/>
      <c r="F100" s="972"/>
      <c r="G100" s="926" t="s">
        <v>247</v>
      </c>
      <c r="H100" s="927" t="s">
        <v>248</v>
      </c>
      <c r="I100" s="973" t="s">
        <v>395</v>
      </c>
      <c r="J100" s="929" t="s">
        <v>263</v>
      </c>
      <c r="L100" s="1538" t="s">
        <v>950</v>
      </c>
      <c r="M100" s="1538" t="s">
        <v>951</v>
      </c>
      <c r="N100" s="1521" t="s">
        <v>337</v>
      </c>
      <c r="O100" s="1515"/>
    </row>
    <row r="101" spans="1:15" s="837" customFormat="1" ht="4.5" customHeight="1">
      <c r="A101" s="836"/>
      <c r="B101" s="930"/>
      <c r="C101" s="933"/>
      <c r="D101" s="867"/>
      <c r="E101" s="867"/>
      <c r="F101" s="868"/>
      <c r="G101" s="897"/>
      <c r="H101" s="922"/>
      <c r="I101" s="939"/>
      <c r="J101" s="939"/>
      <c r="L101" s="1530"/>
      <c r="M101" s="1530"/>
      <c r="N101" s="1517"/>
      <c r="O101" s="1515"/>
    </row>
    <row r="102" spans="1:15" s="837" customFormat="1">
      <c r="A102" s="836"/>
      <c r="B102" s="930"/>
      <c r="C102" s="2554" t="s">
        <v>474</v>
      </c>
      <c r="D102" s="2555"/>
      <c r="E102" s="2555"/>
      <c r="F102" s="2556"/>
      <c r="G102" s="897"/>
      <c r="H102" s="922"/>
      <c r="I102" s="939"/>
      <c r="J102" s="974"/>
      <c r="L102" s="1530"/>
      <c r="M102" s="1530"/>
      <c r="N102" s="1517"/>
      <c r="O102" s="1515"/>
    </row>
    <row r="103" spans="1:15" s="837" customFormat="1">
      <c r="A103" s="836"/>
      <c r="B103" s="958" t="s">
        <v>475</v>
      </c>
      <c r="C103" s="853" t="s">
        <v>465</v>
      </c>
      <c r="D103" s="937"/>
      <c r="E103" s="937"/>
      <c r="F103" s="938"/>
      <c r="G103" s="897" t="s">
        <v>275</v>
      </c>
      <c r="H103" s="922">
        <v>10</v>
      </c>
      <c r="I103" s="939">
        <v>55</v>
      </c>
      <c r="J103" s="939">
        <f t="shared" ref="J103:J108" si="2">H103*I103</f>
        <v>550</v>
      </c>
      <c r="L103" s="1530"/>
      <c r="M103" s="1530"/>
      <c r="N103" s="1517"/>
      <c r="O103" s="1515"/>
    </row>
    <row r="104" spans="1:15" s="837" customFormat="1">
      <c r="A104" s="836"/>
      <c r="B104" s="958" t="s">
        <v>476</v>
      </c>
      <c r="C104" s="853" t="s">
        <v>463</v>
      </c>
      <c r="D104" s="937"/>
      <c r="E104" s="937"/>
      <c r="F104" s="938"/>
      <c r="G104" s="897" t="s">
        <v>249</v>
      </c>
      <c r="H104" s="922">
        <v>1</v>
      </c>
      <c r="I104" s="939">
        <v>100</v>
      </c>
      <c r="J104" s="939">
        <f t="shared" si="2"/>
        <v>100</v>
      </c>
      <c r="L104" s="1530"/>
      <c r="M104" s="1530"/>
      <c r="N104" s="1517"/>
      <c r="O104" s="1515"/>
    </row>
    <row r="105" spans="1:15" s="837" customFormat="1">
      <c r="A105" s="836"/>
      <c r="B105" s="958" t="s">
        <v>477</v>
      </c>
      <c r="C105" s="853" t="s">
        <v>478</v>
      </c>
      <c r="D105" s="937"/>
      <c r="E105" s="937"/>
      <c r="F105" s="938"/>
      <c r="G105" s="897" t="s">
        <v>275</v>
      </c>
      <c r="H105" s="922">
        <f>H103</f>
        <v>10</v>
      </c>
      <c r="I105" s="939">
        <v>4.75</v>
      </c>
      <c r="J105" s="939">
        <f t="shared" si="2"/>
        <v>47.5</v>
      </c>
      <c r="L105" s="1530"/>
      <c r="M105" s="1530"/>
      <c r="N105" s="1517"/>
      <c r="O105" s="1515"/>
    </row>
    <row r="106" spans="1:15" s="837" customFormat="1">
      <c r="A106" s="836"/>
      <c r="B106" s="958" t="s">
        <v>479</v>
      </c>
      <c r="C106" s="853" t="s">
        <v>480</v>
      </c>
      <c r="D106" s="937"/>
      <c r="E106" s="937"/>
      <c r="F106" s="938"/>
      <c r="G106" s="897" t="s">
        <v>275</v>
      </c>
      <c r="H106" s="922">
        <v>10</v>
      </c>
      <c r="I106" s="939">
        <v>6</v>
      </c>
      <c r="J106" s="939">
        <f t="shared" si="2"/>
        <v>60</v>
      </c>
      <c r="L106" s="1530"/>
      <c r="M106" s="1530"/>
      <c r="N106" s="1517"/>
      <c r="O106" s="1515"/>
    </row>
    <row r="107" spans="1:15" s="837" customFormat="1">
      <c r="A107" s="836"/>
      <c r="B107" s="958" t="s">
        <v>481</v>
      </c>
      <c r="C107" s="853" t="s">
        <v>482</v>
      </c>
      <c r="D107" s="937"/>
      <c r="E107" s="937"/>
      <c r="F107" s="938"/>
      <c r="G107" s="897" t="s">
        <v>275</v>
      </c>
      <c r="H107" s="922">
        <v>10</v>
      </c>
      <c r="I107" s="939">
        <v>8</v>
      </c>
      <c r="J107" s="939">
        <f t="shared" si="2"/>
        <v>80</v>
      </c>
      <c r="L107" s="1530"/>
      <c r="M107" s="1530"/>
      <c r="N107" s="1517"/>
      <c r="O107" s="1515"/>
    </row>
    <row r="108" spans="1:15" s="837" customFormat="1">
      <c r="A108" s="836"/>
      <c r="B108" s="958" t="s">
        <v>483</v>
      </c>
      <c r="C108" s="853" t="s">
        <v>471</v>
      </c>
      <c r="D108" s="937"/>
      <c r="E108" s="937"/>
      <c r="F108" s="938"/>
      <c r="G108" s="921" t="s">
        <v>275</v>
      </c>
      <c r="H108" s="922">
        <v>10</v>
      </c>
      <c r="I108" s="939">
        <v>45</v>
      </c>
      <c r="J108" s="939">
        <f t="shared" si="2"/>
        <v>450</v>
      </c>
      <c r="L108" s="1530"/>
      <c r="M108" s="1530"/>
      <c r="N108" s="1517"/>
      <c r="O108" s="1515"/>
    </row>
    <row r="109" spans="1:15" s="837" customFormat="1" ht="3" customHeight="1">
      <c r="A109" s="836"/>
      <c r="B109" s="930"/>
      <c r="C109" s="853"/>
      <c r="D109" s="937"/>
      <c r="E109" s="937"/>
      <c r="F109" s="938"/>
      <c r="G109" s="897"/>
      <c r="H109" s="922"/>
      <c r="I109" s="939"/>
      <c r="J109" s="939"/>
      <c r="L109" s="1530"/>
      <c r="M109" s="1530"/>
      <c r="N109" s="1517"/>
      <c r="O109" s="1515"/>
    </row>
    <row r="110" spans="1:15" s="834" customFormat="1">
      <c r="A110" s="839"/>
      <c r="B110" s="936"/>
      <c r="C110" s="853"/>
      <c r="D110" s="937"/>
      <c r="E110" s="937"/>
      <c r="F110" s="938"/>
      <c r="G110" s="897"/>
      <c r="H110" s="977" t="s">
        <v>407</v>
      </c>
      <c r="I110" s="968" t="str">
        <f>B100</f>
        <v>1.4</v>
      </c>
      <c r="J110" s="968">
        <f>SUM(J103:J108)</f>
        <v>1287.5</v>
      </c>
      <c r="L110" s="1530"/>
      <c r="M110" s="1530"/>
      <c r="N110" s="1522"/>
      <c r="O110" s="1515"/>
    </row>
    <row r="111" spans="1:15" s="837" customFormat="1" ht="6" customHeight="1">
      <c r="A111" s="836"/>
      <c r="B111" s="930"/>
      <c r="C111" s="941"/>
      <c r="D111" s="942"/>
      <c r="E111" s="942"/>
      <c r="F111" s="943"/>
      <c r="G111" s="897"/>
      <c r="H111" s="922"/>
      <c r="I111" s="939"/>
      <c r="J111" s="939"/>
      <c r="L111" s="1530"/>
      <c r="M111" s="1530"/>
      <c r="N111" s="1517"/>
      <c r="O111" s="1515"/>
    </row>
    <row r="112" spans="1:15" s="837" customFormat="1" ht="15">
      <c r="A112" s="836"/>
      <c r="B112" s="925" t="s">
        <v>484</v>
      </c>
      <c r="C112" s="970" t="s">
        <v>485</v>
      </c>
      <c r="D112" s="971"/>
      <c r="E112" s="971"/>
      <c r="F112" s="972"/>
      <c r="G112" s="926" t="s">
        <v>247</v>
      </c>
      <c r="H112" s="927" t="s">
        <v>248</v>
      </c>
      <c r="I112" s="928" t="s">
        <v>395</v>
      </c>
      <c r="J112" s="929" t="s">
        <v>263</v>
      </c>
      <c r="L112" s="1538" t="s">
        <v>950</v>
      </c>
      <c r="M112" s="1538" t="s">
        <v>951</v>
      </c>
      <c r="N112" s="1521" t="s">
        <v>337</v>
      </c>
      <c r="O112" s="1515"/>
    </row>
    <row r="113" spans="1:15" s="837" customFormat="1" ht="3" customHeight="1">
      <c r="A113" s="836"/>
      <c r="B113" s="978"/>
      <c r="C113" s="933"/>
      <c r="D113" s="867"/>
      <c r="E113" s="867"/>
      <c r="F113" s="868"/>
      <c r="G113" s="979"/>
      <c r="H113" s="922"/>
      <c r="I113" s="939"/>
      <c r="J113" s="939"/>
      <c r="L113" s="1530"/>
      <c r="M113" s="1530"/>
      <c r="N113" s="1517"/>
      <c r="O113" s="1515"/>
    </row>
    <row r="114" spans="1:15" s="837" customFormat="1">
      <c r="A114" s="836"/>
      <c r="B114" s="978"/>
      <c r="C114" s="2554" t="s">
        <v>486</v>
      </c>
      <c r="D114" s="2555"/>
      <c r="E114" s="2555"/>
      <c r="F114" s="2556"/>
      <c r="G114" s="979"/>
      <c r="H114" s="922"/>
      <c r="I114" s="939"/>
      <c r="J114" s="974"/>
      <c r="L114" s="1530"/>
      <c r="M114" s="1530"/>
      <c r="N114" s="1517"/>
      <c r="O114" s="1515"/>
    </row>
    <row r="115" spans="1:15" s="837" customFormat="1">
      <c r="A115" s="836"/>
      <c r="B115" s="936" t="s">
        <v>487</v>
      </c>
      <c r="C115" s="853" t="s">
        <v>488</v>
      </c>
      <c r="D115" s="937"/>
      <c r="E115" s="937"/>
      <c r="F115" s="938"/>
      <c r="G115" s="979" t="s">
        <v>249</v>
      </c>
      <c r="H115" s="922">
        <v>1</v>
      </c>
      <c r="I115" s="980">
        <v>400</v>
      </c>
      <c r="J115" s="980">
        <f>H115*I115</f>
        <v>400</v>
      </c>
      <c r="L115" s="1530"/>
      <c r="M115" s="1530"/>
      <c r="N115" s="1517"/>
      <c r="O115" s="1515"/>
    </row>
    <row r="116" spans="1:15" s="837" customFormat="1">
      <c r="A116" s="836"/>
      <c r="B116" s="936" t="s">
        <v>489</v>
      </c>
      <c r="C116" s="853" t="s">
        <v>490</v>
      </c>
      <c r="D116" s="937"/>
      <c r="E116" s="937"/>
      <c r="F116" s="938"/>
      <c r="G116" s="979" t="s">
        <v>413</v>
      </c>
      <c r="H116" s="922">
        <v>49.5</v>
      </c>
      <c r="I116" s="980">
        <v>15</v>
      </c>
      <c r="J116" s="980">
        <f>H116*I116</f>
        <v>742.5</v>
      </c>
      <c r="L116" s="1530"/>
      <c r="M116" s="1530"/>
      <c r="N116" s="1517"/>
      <c r="O116" s="1515"/>
    </row>
    <row r="117" spans="1:15" s="837" customFormat="1">
      <c r="A117" s="836"/>
      <c r="B117" s="936" t="s">
        <v>491</v>
      </c>
      <c r="C117" s="853" t="s">
        <v>492</v>
      </c>
      <c r="D117" s="937"/>
      <c r="E117" s="937"/>
      <c r="F117" s="938"/>
      <c r="G117" s="979" t="s">
        <v>251</v>
      </c>
      <c r="H117" s="922">
        <v>1</v>
      </c>
      <c r="I117" s="980">
        <v>300</v>
      </c>
      <c r="J117" s="980">
        <f>H117*I117</f>
        <v>300</v>
      </c>
      <c r="L117" s="1530"/>
      <c r="M117" s="1530"/>
      <c r="N117" s="1517"/>
      <c r="O117" s="1515"/>
    </row>
    <row r="118" spans="1:15" s="837" customFormat="1">
      <c r="A118" s="836"/>
      <c r="B118" s="936" t="s">
        <v>493</v>
      </c>
      <c r="C118" s="853" t="s">
        <v>494</v>
      </c>
      <c r="D118" s="937"/>
      <c r="E118" s="937"/>
      <c r="F118" s="938"/>
      <c r="G118" s="979" t="s">
        <v>413</v>
      </c>
      <c r="H118" s="922">
        <f>56</f>
        <v>56</v>
      </c>
      <c r="I118" s="980">
        <v>3</v>
      </c>
      <c r="J118" s="980">
        <f>H118*I118</f>
        <v>168</v>
      </c>
      <c r="L118" s="1530"/>
      <c r="M118" s="1530"/>
      <c r="N118" s="1517"/>
      <c r="O118" s="1515"/>
    </row>
    <row r="119" spans="1:15" s="837" customFormat="1">
      <c r="A119" s="836"/>
      <c r="B119" s="936" t="s">
        <v>495</v>
      </c>
      <c r="C119" s="853" t="s">
        <v>496</v>
      </c>
      <c r="D119" s="937"/>
      <c r="E119" s="937"/>
      <c r="F119" s="938"/>
      <c r="G119" s="979" t="s">
        <v>413</v>
      </c>
      <c r="H119" s="922">
        <v>13.2</v>
      </c>
      <c r="I119" s="980">
        <v>18</v>
      </c>
      <c r="J119" s="980">
        <f>H119*I119</f>
        <v>237.6</v>
      </c>
      <c r="L119" s="1530"/>
      <c r="M119" s="1530"/>
      <c r="N119" s="1517"/>
      <c r="O119" s="1515"/>
    </row>
    <row r="120" spans="1:15" s="837" customFormat="1" ht="3" customHeight="1">
      <c r="A120" s="836"/>
      <c r="B120" s="847"/>
      <c r="C120" s="847"/>
      <c r="D120" s="842"/>
      <c r="E120" s="842"/>
      <c r="F120" s="849"/>
      <c r="G120" s="842"/>
      <c r="H120" s="842"/>
      <c r="I120" s="842"/>
      <c r="J120" s="849"/>
      <c r="L120" s="1530"/>
      <c r="M120" s="1530"/>
      <c r="N120" s="1517"/>
      <c r="O120" s="1515"/>
    </row>
    <row r="121" spans="1:15" s="837" customFormat="1" ht="15">
      <c r="A121" s="836"/>
      <c r="B121" s="936"/>
      <c r="C121" s="853"/>
      <c r="D121" s="937"/>
      <c r="E121" s="937"/>
      <c r="F121" s="938"/>
      <c r="G121" s="979"/>
      <c r="H121" s="977" t="s">
        <v>407</v>
      </c>
      <c r="I121" s="981" t="str">
        <f>B112</f>
        <v>1.5</v>
      </c>
      <c r="J121" s="968">
        <f>SUM(J115:J119)</f>
        <v>1848.1</v>
      </c>
      <c r="L121" s="1538" t="s">
        <v>950</v>
      </c>
      <c r="M121" s="1538" t="s">
        <v>951</v>
      </c>
      <c r="N121" s="1521" t="s">
        <v>337</v>
      </c>
      <c r="O121" s="1515"/>
    </row>
    <row r="122" spans="1:15" s="834" customFormat="1" ht="6" customHeight="1">
      <c r="A122" s="839"/>
      <c r="B122" s="936"/>
      <c r="C122" s="941"/>
      <c r="D122" s="942"/>
      <c r="E122" s="942"/>
      <c r="F122" s="943"/>
      <c r="G122" s="979"/>
      <c r="H122" s="922"/>
      <c r="I122" s="912"/>
      <c r="J122" s="939"/>
      <c r="L122" s="1530"/>
      <c r="M122" s="1530"/>
      <c r="N122" s="1522"/>
      <c r="O122" s="1515"/>
    </row>
    <row r="123" spans="1:15" s="837" customFormat="1">
      <c r="A123" s="836"/>
      <c r="B123" s="982"/>
      <c r="C123" s="2569" t="s">
        <v>497</v>
      </c>
      <c r="D123" s="2570"/>
      <c r="E123" s="2570"/>
      <c r="F123" s="2570"/>
      <c r="G123" s="2570"/>
      <c r="H123" s="2570"/>
      <c r="I123" s="2571"/>
      <c r="J123" s="851"/>
      <c r="L123" s="1530"/>
      <c r="M123" s="1530"/>
      <c r="N123" s="1517"/>
      <c r="O123" s="1515"/>
    </row>
    <row r="124" spans="1:15" s="825" customFormat="1">
      <c r="A124" s="995"/>
      <c r="B124" s="996"/>
      <c r="C124" s="997"/>
      <c r="D124" s="997"/>
      <c r="E124" s="998" t="s">
        <v>498</v>
      </c>
      <c r="F124" s="999"/>
      <c r="G124" s="999"/>
      <c r="H124" s="999"/>
      <c r="I124" s="999"/>
      <c r="J124" s="1000">
        <f>J49+J87+J98+J110+J121</f>
        <v>13687.800000000001</v>
      </c>
      <c r="L124" s="1530"/>
      <c r="M124" s="1530"/>
      <c r="N124" s="1515"/>
      <c r="O124" s="1113"/>
    </row>
    <row r="125" spans="1:15" s="852" customFormat="1" ht="28.5" customHeight="1">
      <c r="A125" s="833"/>
      <c r="B125" s="881"/>
      <c r="C125" s="1001"/>
      <c r="D125" s="1001"/>
      <c r="E125" s="1001"/>
      <c r="F125" s="1001"/>
      <c r="G125" s="881"/>
      <c r="H125" s="1002"/>
      <c r="I125" s="1003"/>
      <c r="J125" s="1004"/>
      <c r="L125" s="1530"/>
      <c r="M125" s="1530"/>
      <c r="N125" s="1515"/>
      <c r="O125" s="1533"/>
    </row>
    <row r="126" spans="1:15" s="832" customFormat="1">
      <c r="A126" s="831"/>
      <c r="B126" s="1005" t="s">
        <v>245</v>
      </c>
      <c r="C126" s="2531" t="s">
        <v>246</v>
      </c>
      <c r="D126" s="2532"/>
      <c r="E126" s="2532"/>
      <c r="F126" s="2533"/>
      <c r="G126" s="905" t="s">
        <v>247</v>
      </c>
      <c r="H126" s="906" t="s">
        <v>248</v>
      </c>
      <c r="I126" s="907" t="s">
        <v>395</v>
      </c>
      <c r="J126" s="908" t="s">
        <v>263</v>
      </c>
      <c r="L126" s="1537"/>
      <c r="M126" s="1537"/>
      <c r="N126" s="1514"/>
      <c r="O126" s="1532"/>
    </row>
    <row r="127" spans="1:15" s="834" customFormat="1" ht="8.25" customHeight="1">
      <c r="A127" s="833"/>
      <c r="B127" s="909"/>
      <c r="C127" s="2534"/>
      <c r="D127" s="2535"/>
      <c r="E127" s="2535"/>
      <c r="F127" s="2535"/>
      <c r="G127" s="910"/>
      <c r="H127" s="911"/>
      <c r="I127" s="912"/>
      <c r="J127" s="913">
        <f>H127*I127</f>
        <v>0</v>
      </c>
      <c r="L127" s="1530"/>
      <c r="M127" s="1530"/>
      <c r="N127" s="1515"/>
      <c r="O127" s="1515"/>
    </row>
    <row r="128" spans="1:15" s="834" customFormat="1">
      <c r="A128" s="833"/>
      <c r="B128" s="914" t="s">
        <v>499</v>
      </c>
      <c r="C128" s="2536" t="s">
        <v>500</v>
      </c>
      <c r="D128" s="2537"/>
      <c r="E128" s="2537"/>
      <c r="F128" s="2538"/>
      <c r="G128" s="915"/>
      <c r="H128" s="916"/>
      <c r="I128" s="917"/>
      <c r="J128" s="918"/>
      <c r="L128" s="1530"/>
      <c r="M128" s="1530"/>
      <c r="N128" s="1515"/>
      <c r="O128" s="1515"/>
    </row>
    <row r="129" spans="1:18" s="835" customFormat="1" ht="5.25" customHeight="1">
      <c r="A129" s="833"/>
      <c r="B129" s="919"/>
      <c r="C129" s="2557"/>
      <c r="D129" s="2557"/>
      <c r="E129" s="2557"/>
      <c r="F129" s="2558"/>
      <c r="G129" s="921"/>
      <c r="H129" s="922"/>
      <c r="I129" s="923"/>
      <c r="J129" s="924"/>
      <c r="L129" s="1530"/>
      <c r="M129" s="1530"/>
      <c r="N129" s="1515"/>
      <c r="O129" s="1515"/>
    </row>
    <row r="130" spans="1:18" s="837" customFormat="1" ht="15">
      <c r="A130" s="836"/>
      <c r="B130" s="925" t="s">
        <v>501</v>
      </c>
      <c r="C130" s="2559" t="s">
        <v>502</v>
      </c>
      <c r="D130" s="2560"/>
      <c r="E130" s="2560"/>
      <c r="F130" s="2561"/>
      <c r="G130" s="926" t="s">
        <v>247</v>
      </c>
      <c r="H130" s="927" t="s">
        <v>248</v>
      </c>
      <c r="I130" s="928" t="s">
        <v>395</v>
      </c>
      <c r="J130" s="929" t="s">
        <v>263</v>
      </c>
      <c r="L130" s="1539" t="s">
        <v>950</v>
      </c>
      <c r="M130" s="1548" t="s">
        <v>951</v>
      </c>
      <c r="N130" s="1536" t="s">
        <v>337</v>
      </c>
      <c r="O130" s="1515"/>
    </row>
    <row r="131" spans="1:18" s="837" customFormat="1">
      <c r="A131" s="836"/>
      <c r="B131" s="953"/>
      <c r="C131" s="2562"/>
      <c r="D131" s="2563"/>
      <c r="E131" s="2563"/>
      <c r="F131" s="2564"/>
      <c r="G131" s="910"/>
      <c r="H131" s="911"/>
      <c r="I131" s="1006"/>
      <c r="J131" s="1007"/>
      <c r="L131" s="1531"/>
      <c r="M131" s="1545"/>
      <c r="N131" s="1526"/>
      <c r="O131" s="1515"/>
    </row>
    <row r="132" spans="1:18" s="837" customFormat="1">
      <c r="A132" s="836"/>
      <c r="B132" s="930"/>
      <c r="C132" s="2565" t="s">
        <v>503</v>
      </c>
      <c r="D132" s="2566"/>
      <c r="E132" s="2566"/>
      <c r="F132" s="2567"/>
      <c r="G132" s="897"/>
      <c r="H132" s="922"/>
      <c r="I132" s="912"/>
      <c r="J132" s="931"/>
      <c r="L132" s="1527">
        <v>9233</v>
      </c>
      <c r="M132" s="1528">
        <v>8402</v>
      </c>
      <c r="N132" s="1529"/>
      <c r="O132" s="1534" t="str">
        <f>I148</f>
        <v>2.1</v>
      </c>
    </row>
    <row r="133" spans="1:18" s="837" customFormat="1">
      <c r="A133" s="836"/>
      <c r="B133" s="930"/>
      <c r="C133" s="853"/>
      <c r="D133" s="937"/>
      <c r="E133" s="937"/>
      <c r="F133" s="938"/>
      <c r="G133" s="897"/>
      <c r="H133" s="1008"/>
      <c r="I133" s="912"/>
      <c r="J133" s="913">
        <f>H133*I133</f>
        <v>0</v>
      </c>
      <c r="L133" s="1531">
        <v>2502</v>
      </c>
      <c r="M133" s="1530">
        <v>2045</v>
      </c>
      <c r="N133" s="1526"/>
      <c r="O133" s="1515">
        <v>2.2000000000000002</v>
      </c>
    </row>
    <row r="134" spans="1:18" s="837" customFormat="1">
      <c r="A134" s="836"/>
      <c r="B134" s="930"/>
      <c r="C134" s="842"/>
      <c r="D134" s="1009"/>
      <c r="E134" s="1009"/>
      <c r="F134" s="1010" t="s">
        <v>504</v>
      </c>
      <c r="G134" s="897"/>
      <c r="H134" s="922"/>
      <c r="I134" s="912"/>
      <c r="J134" s="913"/>
      <c r="L134" s="1531">
        <v>16220</v>
      </c>
      <c r="M134" s="1545">
        <v>18067</v>
      </c>
      <c r="N134" s="1526"/>
      <c r="O134" s="1515">
        <v>2.2999999999999998</v>
      </c>
    </row>
    <row r="135" spans="1:18" s="837" customFormat="1">
      <c r="A135" s="836"/>
      <c r="B135" s="958" t="s">
        <v>505</v>
      </c>
      <c r="C135" s="2573" t="s">
        <v>506</v>
      </c>
      <c r="D135" s="2574"/>
      <c r="E135" s="2574"/>
      <c r="F135" s="2575"/>
      <c r="G135" s="897" t="s">
        <v>275</v>
      </c>
      <c r="H135" s="922">
        <v>14</v>
      </c>
      <c r="I135" s="939">
        <v>25</v>
      </c>
      <c r="J135" s="980">
        <f>H135*I135</f>
        <v>350</v>
      </c>
      <c r="L135" s="1531">
        <v>8110</v>
      </c>
      <c r="M135" s="1545">
        <v>23920</v>
      </c>
      <c r="N135" s="1526"/>
      <c r="O135" s="1515">
        <v>2.4</v>
      </c>
      <c r="Q135" s="837" t="s">
        <v>953</v>
      </c>
    </row>
    <row r="136" spans="1:18" s="837" customFormat="1">
      <c r="A136" s="836"/>
      <c r="B136" s="958" t="s">
        <v>507</v>
      </c>
      <c r="C136" s="853" t="s">
        <v>508</v>
      </c>
      <c r="D136" s="937"/>
      <c r="E136" s="937"/>
      <c r="F136" s="938"/>
      <c r="G136" s="897" t="s">
        <v>275</v>
      </c>
      <c r="H136" s="922">
        <f>H135</f>
        <v>14</v>
      </c>
      <c r="I136" s="939">
        <v>200</v>
      </c>
      <c r="J136" s="980">
        <f>H136*I136</f>
        <v>2800</v>
      </c>
      <c r="L136" s="1531"/>
      <c r="M136" s="1545"/>
      <c r="N136" s="1526"/>
      <c r="O136" s="1515"/>
      <c r="R136" s="838"/>
    </row>
    <row r="137" spans="1:18" s="837" customFormat="1">
      <c r="A137" s="836"/>
      <c r="B137" s="854"/>
      <c r="C137" s="854"/>
      <c r="D137" s="841"/>
      <c r="E137" s="841"/>
      <c r="F137" s="1011" t="s">
        <v>509</v>
      </c>
      <c r="G137" s="841"/>
      <c r="H137" s="840"/>
      <c r="I137" s="855"/>
      <c r="J137" s="856"/>
      <c r="L137" s="1531"/>
      <c r="M137" s="1545"/>
      <c r="N137" s="1526"/>
      <c r="O137" s="1515"/>
    </row>
    <row r="138" spans="1:18" s="837" customFormat="1">
      <c r="A138" s="836"/>
      <c r="B138" s="936" t="s">
        <v>510</v>
      </c>
      <c r="C138" s="853" t="s">
        <v>511</v>
      </c>
      <c r="D138" s="937"/>
      <c r="E138" s="937"/>
      <c r="F138" s="938"/>
      <c r="G138" s="979" t="s">
        <v>275</v>
      </c>
      <c r="H138" s="957">
        <v>2</v>
      </c>
      <c r="I138" s="959">
        <v>15</v>
      </c>
      <c r="J138" s="980">
        <f>H138*I138</f>
        <v>30</v>
      </c>
      <c r="L138" s="1531"/>
      <c r="M138" s="1545"/>
      <c r="N138" s="1526"/>
      <c r="O138" s="1515"/>
    </row>
    <row r="139" spans="1:18" s="837" customFormat="1">
      <c r="A139" s="836"/>
      <c r="B139" s="936" t="s">
        <v>512</v>
      </c>
      <c r="C139" s="853" t="s">
        <v>513</v>
      </c>
      <c r="D139" s="937"/>
      <c r="E139" s="937"/>
      <c r="F139" s="938"/>
      <c r="G139" s="979" t="s">
        <v>514</v>
      </c>
      <c r="H139" s="957">
        <v>0.4</v>
      </c>
      <c r="I139" s="959">
        <v>35</v>
      </c>
      <c r="J139" s="980">
        <f>H139*I139</f>
        <v>14</v>
      </c>
      <c r="L139" s="1531"/>
      <c r="M139" s="1545"/>
      <c r="N139" s="1526"/>
      <c r="O139" s="1515"/>
    </row>
    <row r="140" spans="1:18" s="837" customFormat="1">
      <c r="A140" s="836"/>
      <c r="B140" s="991" t="s">
        <v>515</v>
      </c>
      <c r="C140" s="942" t="s">
        <v>516</v>
      </c>
      <c r="D140" s="942"/>
      <c r="E140" s="942"/>
      <c r="F140" s="943"/>
      <c r="G140" s="898" t="s">
        <v>514</v>
      </c>
      <c r="H140" s="961">
        <v>0.4</v>
      </c>
      <c r="I140" s="962">
        <v>800</v>
      </c>
      <c r="J140" s="1012">
        <f>H140*I140</f>
        <v>320</v>
      </c>
      <c r="L140" s="1531"/>
      <c r="M140" s="1545"/>
      <c r="N140" s="1526"/>
      <c r="O140" s="1515"/>
    </row>
    <row r="141" spans="1:18" s="837" customFormat="1">
      <c r="A141" s="836"/>
      <c r="B141" s="1013"/>
      <c r="C141" s="933"/>
      <c r="D141" s="867"/>
      <c r="E141" s="867"/>
      <c r="F141" s="1011" t="s">
        <v>517</v>
      </c>
      <c r="G141" s="896"/>
      <c r="H141" s="954"/>
      <c r="I141" s="1014"/>
      <c r="J141" s="1015"/>
      <c r="L141" s="1531"/>
      <c r="M141" s="1545"/>
      <c r="N141" s="1526"/>
      <c r="O141" s="1515"/>
    </row>
    <row r="142" spans="1:18" s="837" customFormat="1">
      <c r="A142" s="836"/>
      <c r="B142" s="936" t="s">
        <v>518</v>
      </c>
      <c r="C142" s="853" t="s">
        <v>519</v>
      </c>
      <c r="D142" s="937"/>
      <c r="E142" s="937"/>
      <c r="F142" s="938"/>
      <c r="G142" s="979" t="s">
        <v>275</v>
      </c>
      <c r="H142" s="957">
        <v>12.7</v>
      </c>
      <c r="I142" s="959">
        <v>15</v>
      </c>
      <c r="J142" s="980">
        <f>H142*I142</f>
        <v>190.5</v>
      </c>
      <c r="L142" s="1531"/>
      <c r="M142" s="1545"/>
      <c r="N142" s="1526"/>
      <c r="O142" s="1515"/>
    </row>
    <row r="143" spans="1:18" s="837" customFormat="1">
      <c r="A143" s="836"/>
      <c r="B143" s="936" t="s">
        <v>520</v>
      </c>
      <c r="C143" s="853" t="s">
        <v>521</v>
      </c>
      <c r="D143" s="937"/>
      <c r="E143" s="937"/>
      <c r="F143" s="938"/>
      <c r="G143" s="979" t="s">
        <v>514</v>
      </c>
      <c r="H143" s="957">
        <v>2.2200000000000002</v>
      </c>
      <c r="I143" s="959">
        <v>25</v>
      </c>
      <c r="J143" s="980">
        <f>H143*I143</f>
        <v>55.500000000000007</v>
      </c>
      <c r="L143" s="1531"/>
      <c r="M143" s="1545"/>
      <c r="N143" s="1526"/>
      <c r="O143" s="1515"/>
    </row>
    <row r="144" spans="1:18" s="837" customFormat="1">
      <c r="A144" s="836"/>
      <c r="B144" s="991" t="s">
        <v>522</v>
      </c>
      <c r="C144" s="941" t="s">
        <v>523</v>
      </c>
      <c r="D144" s="942"/>
      <c r="E144" s="942"/>
      <c r="F144" s="943"/>
      <c r="G144" s="898" t="s">
        <v>514</v>
      </c>
      <c r="H144" s="961">
        <v>2.2200000000000002</v>
      </c>
      <c r="I144" s="962">
        <v>730</v>
      </c>
      <c r="J144" s="1012">
        <f>H144*I144</f>
        <v>1620.6000000000001</v>
      </c>
      <c r="L144" s="1531"/>
      <c r="M144" s="1545"/>
      <c r="N144" s="1526"/>
      <c r="O144" s="1515"/>
    </row>
    <row r="145" spans="1:15" s="837" customFormat="1">
      <c r="A145" s="836"/>
      <c r="B145" s="847"/>
      <c r="C145" s="854"/>
      <c r="D145" s="841"/>
      <c r="E145" s="841"/>
      <c r="F145" s="1011" t="s">
        <v>524</v>
      </c>
      <c r="G145" s="840"/>
      <c r="H145" s="854"/>
      <c r="I145" s="857"/>
      <c r="J145" s="858"/>
      <c r="L145" s="1531"/>
      <c r="M145" s="1545"/>
      <c r="N145" s="1526"/>
      <c r="O145" s="1515"/>
    </row>
    <row r="146" spans="1:15" s="837" customFormat="1">
      <c r="A146" s="836"/>
      <c r="B146" s="958" t="s">
        <v>525</v>
      </c>
      <c r="C146" s="853" t="s">
        <v>526</v>
      </c>
      <c r="D146" s="937"/>
      <c r="E146" s="937"/>
      <c r="F146" s="938"/>
      <c r="G146" s="952" t="s">
        <v>275</v>
      </c>
      <c r="H146" s="922">
        <v>11.6</v>
      </c>
      <c r="I146" s="939">
        <v>500</v>
      </c>
      <c r="J146" s="1016">
        <f>H146*I146</f>
        <v>5800</v>
      </c>
      <c r="L146" s="1531"/>
      <c r="M146" s="1545"/>
      <c r="N146" s="1526"/>
      <c r="O146" s="1515"/>
    </row>
    <row r="147" spans="1:15" s="837" customFormat="1">
      <c r="A147" s="836"/>
      <c r="B147" s="859"/>
      <c r="C147" s="859"/>
      <c r="D147" s="846"/>
      <c r="E147" s="846"/>
      <c r="F147" s="860"/>
      <c r="G147" s="844"/>
      <c r="H147" s="859"/>
      <c r="I147" s="844"/>
      <c r="J147" s="860"/>
      <c r="L147" s="1531"/>
      <c r="M147" s="1545"/>
      <c r="N147" s="1526"/>
      <c r="O147" s="1515"/>
    </row>
    <row r="148" spans="1:15" s="834" customFormat="1">
      <c r="A148" s="839"/>
      <c r="B148" s="936"/>
      <c r="C148" s="853"/>
      <c r="D148" s="937"/>
      <c r="E148" s="937"/>
      <c r="F148" s="938"/>
      <c r="G148" s="960"/>
      <c r="H148" s="1017" t="s">
        <v>407</v>
      </c>
      <c r="I148" s="949" t="str">
        <f>B130</f>
        <v>2.1</v>
      </c>
      <c r="J148" s="950">
        <f>SUM(J135:J147)</f>
        <v>11180.6</v>
      </c>
      <c r="L148" s="1540"/>
      <c r="M148" s="1540"/>
      <c r="O148" s="1516"/>
    </row>
    <row r="149" spans="1:15" s="837" customFormat="1" ht="8.25" customHeight="1">
      <c r="A149" s="836"/>
      <c r="B149" s="978"/>
      <c r="C149" s="941"/>
      <c r="D149" s="942"/>
      <c r="E149" s="942"/>
      <c r="F149" s="943"/>
      <c r="G149" s="960"/>
      <c r="H149" s="545"/>
      <c r="I149" s="946"/>
      <c r="J149" s="946"/>
      <c r="L149" s="1530"/>
      <c r="M149" s="1530"/>
      <c r="N149" s="1530"/>
      <c r="O149" s="1515"/>
    </row>
    <row r="150" spans="1:15" s="837" customFormat="1">
      <c r="A150" s="836"/>
      <c r="B150" s="925" t="s">
        <v>527</v>
      </c>
      <c r="C150" s="970" t="s">
        <v>528</v>
      </c>
      <c r="D150" s="971"/>
      <c r="E150" s="971"/>
      <c r="F150" s="971"/>
      <c r="G150" s="947"/>
      <c r="H150" s="546"/>
      <c r="I150" s="935"/>
      <c r="J150" s="1018"/>
      <c r="L150" s="1530"/>
      <c r="M150" s="1530"/>
      <c r="N150" s="1530"/>
      <c r="O150" s="1515"/>
    </row>
    <row r="151" spans="1:15" s="837" customFormat="1">
      <c r="A151" s="836"/>
      <c r="B151" s="978"/>
      <c r="C151" s="933"/>
      <c r="D151" s="867"/>
      <c r="E151" s="867"/>
      <c r="F151" s="868"/>
      <c r="G151" s="952"/>
      <c r="H151" s="532"/>
      <c r="I151" s="939"/>
      <c r="J151" s="1019"/>
      <c r="L151" s="1530"/>
      <c r="M151" s="1530"/>
      <c r="N151" s="1530"/>
      <c r="O151" s="1515"/>
    </row>
    <row r="152" spans="1:15" s="837" customFormat="1">
      <c r="A152" s="836"/>
      <c r="B152" s="978"/>
      <c r="C152" s="847"/>
      <c r="D152" s="1009"/>
      <c r="E152" s="1009"/>
      <c r="F152" s="1020" t="s">
        <v>529</v>
      </c>
      <c r="G152" s="952"/>
      <c r="H152" s="532"/>
      <c r="I152" s="939"/>
      <c r="J152" s="1019"/>
      <c r="L152" s="1530"/>
      <c r="M152" s="1530"/>
      <c r="N152" s="1530"/>
      <c r="O152" s="1515"/>
    </row>
    <row r="153" spans="1:15" s="837" customFormat="1">
      <c r="A153" s="836"/>
      <c r="B153" s="936" t="s">
        <v>530</v>
      </c>
      <c r="C153" s="853" t="s">
        <v>531</v>
      </c>
      <c r="D153" s="937"/>
      <c r="E153" s="937"/>
      <c r="F153" s="938"/>
      <c r="G153" s="952" t="s">
        <v>413</v>
      </c>
      <c r="H153" s="532">
        <v>6.8</v>
      </c>
      <c r="I153" s="939">
        <v>78</v>
      </c>
      <c r="J153" s="1019">
        <f>H153*I153</f>
        <v>530.4</v>
      </c>
      <c r="L153" s="1530"/>
      <c r="M153" s="1530"/>
      <c r="N153" s="1530"/>
      <c r="O153" s="1515"/>
    </row>
    <row r="154" spans="1:15" s="837" customFormat="1">
      <c r="A154" s="836"/>
      <c r="B154" s="847"/>
      <c r="C154" s="847"/>
      <c r="D154" s="842"/>
      <c r="E154" s="842"/>
      <c r="F154" s="1020" t="s">
        <v>532</v>
      </c>
      <c r="G154" s="843"/>
      <c r="H154" s="842"/>
      <c r="I154" s="843"/>
      <c r="J154" s="849"/>
      <c r="L154" s="1530"/>
      <c r="M154" s="1530"/>
      <c r="N154" s="1530"/>
      <c r="O154" s="1515"/>
    </row>
    <row r="155" spans="1:15" s="837" customFormat="1">
      <c r="A155" s="836"/>
      <c r="B155" s="936" t="s">
        <v>533</v>
      </c>
      <c r="C155" s="853" t="s">
        <v>534</v>
      </c>
      <c r="D155" s="937"/>
      <c r="E155" s="937"/>
      <c r="F155" s="938"/>
      <c r="G155" s="952" t="s">
        <v>413</v>
      </c>
      <c r="H155" s="532">
        <f>H119</f>
        <v>13.2</v>
      </c>
      <c r="I155" s="939">
        <v>220</v>
      </c>
      <c r="J155" s="1019">
        <f>H155*I155</f>
        <v>2904</v>
      </c>
      <c r="L155" s="1530"/>
      <c r="M155" s="1530"/>
      <c r="N155" s="1530"/>
      <c r="O155" s="1515"/>
    </row>
    <row r="156" spans="1:15" s="837" customFormat="1">
      <c r="A156" s="836"/>
      <c r="B156" s="978"/>
      <c r="C156" s="847"/>
      <c r="D156" s="1009"/>
      <c r="E156" s="1009"/>
      <c r="F156" s="1020" t="s">
        <v>535</v>
      </c>
      <c r="G156" s="952"/>
      <c r="H156" s="532"/>
      <c r="I156" s="939"/>
      <c r="J156" s="1019"/>
      <c r="L156" s="1530"/>
      <c r="M156" s="1530"/>
      <c r="N156" s="1530"/>
      <c r="O156" s="1515"/>
    </row>
    <row r="157" spans="1:15" s="837" customFormat="1">
      <c r="A157" s="836"/>
      <c r="B157" s="936" t="s">
        <v>536</v>
      </c>
      <c r="C157" s="853" t="s">
        <v>537</v>
      </c>
      <c r="D157" s="937"/>
      <c r="E157" s="937"/>
      <c r="F157" s="938"/>
      <c r="G157" s="952" t="s">
        <v>413</v>
      </c>
      <c r="H157" s="532">
        <v>9</v>
      </c>
      <c r="I157" s="939">
        <v>120</v>
      </c>
      <c r="J157" s="1019">
        <f>H157*I157</f>
        <v>1080</v>
      </c>
      <c r="L157" s="1530"/>
      <c r="M157" s="1530"/>
      <c r="N157" s="1530"/>
      <c r="O157" s="1515"/>
    </row>
    <row r="158" spans="1:15" s="837" customFormat="1" ht="4.5" customHeight="1">
      <c r="A158" s="836"/>
      <c r="B158" s="847"/>
      <c r="C158" s="847"/>
      <c r="D158" s="842"/>
      <c r="E158" s="842"/>
      <c r="F158" s="849"/>
      <c r="G158" s="843"/>
      <c r="H158" s="842"/>
      <c r="I158" s="844"/>
      <c r="J158" s="849"/>
      <c r="L158" s="1530"/>
      <c r="M158" s="1530"/>
      <c r="N158" s="1530"/>
      <c r="O158" s="1515"/>
    </row>
    <row r="159" spans="1:15" s="837" customFormat="1">
      <c r="A159" s="836"/>
      <c r="B159" s="978"/>
      <c r="C159" s="853"/>
      <c r="D159" s="937"/>
      <c r="E159" s="937"/>
      <c r="F159" s="938"/>
      <c r="G159" s="960"/>
      <c r="H159" s="975" t="s">
        <v>407</v>
      </c>
      <c r="I159" s="981" t="str">
        <f>B150</f>
        <v>2.2</v>
      </c>
      <c r="J159" s="981">
        <f>SUM(J153:J157)</f>
        <v>4514.3999999999996</v>
      </c>
      <c r="L159" s="1540"/>
      <c r="M159" s="1540"/>
      <c r="N159" s="1530"/>
      <c r="O159" s="1515"/>
    </row>
    <row r="160" spans="1:15" s="837" customFormat="1" ht="6.75" customHeight="1">
      <c r="A160" s="836"/>
      <c r="B160" s="978"/>
      <c r="C160" s="941"/>
      <c r="D160" s="942"/>
      <c r="E160" s="942"/>
      <c r="F160" s="943"/>
      <c r="G160" s="897"/>
      <c r="H160" s="922"/>
      <c r="I160" s="939"/>
      <c r="J160" s="939"/>
      <c r="L160" s="1530"/>
      <c r="M160" s="1530"/>
      <c r="N160" s="1517"/>
      <c r="O160" s="1515"/>
    </row>
    <row r="161" spans="1:15" s="837" customFormat="1" ht="15">
      <c r="A161" s="836"/>
      <c r="B161" s="925" t="s">
        <v>538</v>
      </c>
      <c r="C161" s="2559" t="s">
        <v>539</v>
      </c>
      <c r="D161" s="2560"/>
      <c r="E161" s="2560"/>
      <c r="F161" s="2561"/>
      <c r="G161" s="926" t="s">
        <v>247</v>
      </c>
      <c r="H161" s="927" t="s">
        <v>248</v>
      </c>
      <c r="I161" s="928" t="s">
        <v>395</v>
      </c>
      <c r="J161" s="929" t="s">
        <v>263</v>
      </c>
      <c r="L161" s="1538" t="s">
        <v>950</v>
      </c>
      <c r="M161" s="1538" t="s">
        <v>951</v>
      </c>
      <c r="N161" s="1521" t="s">
        <v>337</v>
      </c>
      <c r="O161" s="1515"/>
    </row>
    <row r="162" spans="1:15" s="837" customFormat="1">
      <c r="A162" s="836"/>
      <c r="B162" s="953"/>
      <c r="C162" s="2562"/>
      <c r="D162" s="2563"/>
      <c r="E162" s="2563"/>
      <c r="F162" s="2564"/>
      <c r="G162" s="934"/>
      <c r="H162" s="911"/>
      <c r="I162" s="935"/>
      <c r="J162" s="935"/>
      <c r="L162" s="1530"/>
      <c r="M162" s="1530"/>
      <c r="N162" s="1517"/>
      <c r="O162" s="1515"/>
    </row>
    <row r="163" spans="1:15" s="837" customFormat="1">
      <c r="A163" s="836"/>
      <c r="B163" s="930"/>
      <c r="C163" s="2565" t="s">
        <v>540</v>
      </c>
      <c r="D163" s="2566"/>
      <c r="E163" s="2566"/>
      <c r="F163" s="2567"/>
      <c r="G163" s="897"/>
      <c r="H163" s="922"/>
      <c r="I163" s="939"/>
      <c r="J163" s="939"/>
      <c r="L163" s="1530"/>
      <c r="M163" s="1530"/>
      <c r="N163" s="1517"/>
      <c r="O163" s="1515"/>
    </row>
    <row r="164" spans="1:15" s="837" customFormat="1">
      <c r="A164" s="836"/>
      <c r="B164" s="1021"/>
      <c r="C164" s="2576"/>
      <c r="D164" s="2577"/>
      <c r="E164" s="2577"/>
      <c r="F164" s="2578"/>
      <c r="G164" s="944"/>
      <c r="H164" s="1022"/>
      <c r="I164" s="946"/>
      <c r="J164" s="946"/>
      <c r="L164" s="1530"/>
      <c r="M164" s="1530"/>
      <c r="N164" s="1517"/>
      <c r="O164" s="1515"/>
    </row>
    <row r="165" spans="1:15" s="837" customFormat="1">
      <c r="A165" s="836"/>
      <c r="B165" s="930"/>
      <c r="C165" s="842"/>
      <c r="D165" s="1023"/>
      <c r="E165" s="1023"/>
      <c r="F165" s="1010" t="s">
        <v>541</v>
      </c>
      <c r="G165" s="897"/>
      <c r="H165" s="922"/>
      <c r="I165" s="939"/>
      <c r="J165" s="939"/>
      <c r="L165" s="1530"/>
      <c r="M165" s="1530"/>
      <c r="N165" s="1517"/>
      <c r="O165" s="1515"/>
    </row>
    <row r="166" spans="1:15" s="837" customFormat="1">
      <c r="A166" s="836"/>
      <c r="B166" s="958" t="s">
        <v>542</v>
      </c>
      <c r="C166" s="853" t="s">
        <v>543</v>
      </c>
      <c r="D166" s="937"/>
      <c r="E166" s="937"/>
      <c r="F166" s="938"/>
      <c r="G166" s="897" t="s">
        <v>413</v>
      </c>
      <c r="H166" s="922">
        <f>8*2.5</f>
        <v>20</v>
      </c>
      <c r="I166" s="939">
        <v>18</v>
      </c>
      <c r="J166" s="939">
        <f t="shared" ref="J166:J180" si="3">H166*I166</f>
        <v>360</v>
      </c>
      <c r="L166" s="1530"/>
      <c r="M166" s="1530"/>
      <c r="N166" s="1517"/>
      <c r="O166" s="1515"/>
    </row>
    <row r="167" spans="1:15" s="837" customFormat="1">
      <c r="A167" s="836"/>
      <c r="B167" s="958" t="s">
        <v>544</v>
      </c>
      <c r="C167" s="853" t="s">
        <v>545</v>
      </c>
      <c r="D167" s="937"/>
      <c r="E167" s="937"/>
      <c r="F167" s="938"/>
      <c r="G167" s="897" t="s">
        <v>275</v>
      </c>
      <c r="H167" s="922">
        <v>8</v>
      </c>
      <c r="I167" s="939">
        <v>65</v>
      </c>
      <c r="J167" s="939">
        <f t="shared" si="3"/>
        <v>520</v>
      </c>
      <c r="L167" s="1530"/>
      <c r="M167" s="1530"/>
      <c r="N167" s="1517"/>
      <c r="O167" s="1515"/>
    </row>
    <row r="168" spans="1:15" s="837" customFormat="1">
      <c r="A168" s="836"/>
      <c r="B168" s="958" t="s">
        <v>546</v>
      </c>
      <c r="C168" s="853" t="s">
        <v>547</v>
      </c>
      <c r="D168" s="937"/>
      <c r="E168" s="937"/>
      <c r="F168" s="938"/>
      <c r="G168" s="897" t="s">
        <v>413</v>
      </c>
      <c r="H168" s="922">
        <f>6.5*2.5</f>
        <v>16.25</v>
      </c>
      <c r="I168" s="939">
        <v>18</v>
      </c>
      <c r="J168" s="939">
        <f t="shared" si="3"/>
        <v>292.5</v>
      </c>
      <c r="L168" s="1530"/>
      <c r="M168" s="1530"/>
      <c r="N168" s="1517"/>
      <c r="O168" s="1515"/>
    </row>
    <row r="169" spans="1:15" s="837" customFormat="1">
      <c r="A169" s="836"/>
      <c r="B169" s="958" t="s">
        <v>548</v>
      </c>
      <c r="C169" s="853" t="s">
        <v>545</v>
      </c>
      <c r="D169" s="937"/>
      <c r="E169" s="937"/>
      <c r="F169" s="938"/>
      <c r="G169" s="897" t="s">
        <v>275</v>
      </c>
      <c r="H169" s="922">
        <v>6.5</v>
      </c>
      <c r="I169" s="939">
        <v>65</v>
      </c>
      <c r="J169" s="939">
        <f t="shared" si="3"/>
        <v>422.5</v>
      </c>
      <c r="L169" s="1530"/>
      <c r="M169" s="1530"/>
      <c r="N169" s="1517"/>
      <c r="O169" s="1515"/>
    </row>
    <row r="170" spans="1:15" s="837" customFormat="1">
      <c r="A170" s="836"/>
      <c r="B170" s="958" t="s">
        <v>549</v>
      </c>
      <c r="C170" s="853" t="s">
        <v>550</v>
      </c>
      <c r="D170" s="937"/>
      <c r="E170" s="937"/>
      <c r="F170" s="938"/>
      <c r="G170" s="897" t="s">
        <v>275</v>
      </c>
      <c r="H170" s="922">
        <v>3.5</v>
      </c>
      <c r="I170" s="939">
        <v>70</v>
      </c>
      <c r="J170" s="939">
        <f t="shared" si="3"/>
        <v>245</v>
      </c>
      <c r="L170" s="1530"/>
      <c r="M170" s="1530"/>
      <c r="N170" s="1517"/>
      <c r="O170" s="1515"/>
    </row>
    <row r="171" spans="1:15" s="837" customFormat="1">
      <c r="A171" s="836"/>
      <c r="B171" s="1024" t="s">
        <v>551</v>
      </c>
      <c r="C171" s="2579" t="s">
        <v>552</v>
      </c>
      <c r="D171" s="2580"/>
      <c r="E171" s="2580"/>
      <c r="F171" s="2581"/>
      <c r="G171" s="1025" t="s">
        <v>275</v>
      </c>
      <c r="H171" s="1026">
        <v>4.5</v>
      </c>
      <c r="I171" s="1027">
        <v>100</v>
      </c>
      <c r="J171" s="1027">
        <f t="shared" si="3"/>
        <v>450</v>
      </c>
      <c r="L171" s="1530"/>
      <c r="M171" s="1530"/>
      <c r="N171" s="1517"/>
      <c r="O171" s="1515"/>
    </row>
    <row r="172" spans="1:15" s="837" customFormat="1">
      <c r="A172" s="836"/>
      <c r="B172" s="958" t="s">
        <v>553</v>
      </c>
      <c r="C172" s="853" t="s">
        <v>554</v>
      </c>
      <c r="D172" s="937"/>
      <c r="E172" s="937"/>
      <c r="F172" s="938"/>
      <c r="G172" s="897" t="s">
        <v>275</v>
      </c>
      <c r="H172" s="922">
        <v>4</v>
      </c>
      <c r="I172" s="939">
        <v>65</v>
      </c>
      <c r="J172" s="939">
        <f t="shared" si="3"/>
        <v>260</v>
      </c>
      <c r="L172" s="1530"/>
      <c r="M172" s="1530"/>
      <c r="N172" s="1517"/>
      <c r="O172" s="1515"/>
    </row>
    <row r="173" spans="1:15" s="837" customFormat="1">
      <c r="A173" s="836"/>
      <c r="B173" s="1024" t="s">
        <v>555</v>
      </c>
      <c r="C173" s="2579" t="s">
        <v>556</v>
      </c>
      <c r="D173" s="2580"/>
      <c r="E173" s="2580"/>
      <c r="F173" s="2581"/>
      <c r="G173" s="1025" t="s">
        <v>275</v>
      </c>
      <c r="H173" s="1026">
        <v>2.5</v>
      </c>
      <c r="I173" s="1027">
        <v>100</v>
      </c>
      <c r="J173" s="1027">
        <f t="shared" si="3"/>
        <v>250</v>
      </c>
      <c r="L173" s="1530"/>
      <c r="M173" s="1530"/>
      <c r="N173" s="1517"/>
      <c r="O173" s="1515"/>
    </row>
    <row r="174" spans="1:15" s="837" customFormat="1">
      <c r="A174" s="836"/>
      <c r="B174" s="958" t="s">
        <v>557</v>
      </c>
      <c r="C174" s="2568" t="s">
        <v>558</v>
      </c>
      <c r="D174" s="2557"/>
      <c r="E174" s="2557"/>
      <c r="F174" s="2558"/>
      <c r="G174" s="897" t="s">
        <v>249</v>
      </c>
      <c r="H174" s="922">
        <v>1</v>
      </c>
      <c r="I174" s="939">
        <v>1000</v>
      </c>
      <c r="J174" s="939">
        <f t="shared" si="3"/>
        <v>1000</v>
      </c>
      <c r="L174" s="1530"/>
      <c r="M174" s="1530"/>
      <c r="N174" s="1517"/>
      <c r="O174" s="1515"/>
    </row>
    <row r="175" spans="1:15" s="837" customFormat="1">
      <c r="A175" s="836"/>
      <c r="B175" s="958" t="s">
        <v>559</v>
      </c>
      <c r="C175" s="2568" t="s">
        <v>560</v>
      </c>
      <c r="D175" s="2557"/>
      <c r="E175" s="2557"/>
      <c r="F175" s="2558"/>
      <c r="G175" s="897" t="s">
        <v>275</v>
      </c>
      <c r="H175" s="922">
        <v>2.4</v>
      </c>
      <c r="I175" s="939">
        <v>70</v>
      </c>
      <c r="J175" s="939">
        <f t="shared" si="3"/>
        <v>168</v>
      </c>
      <c r="L175" s="1530"/>
      <c r="M175" s="1530"/>
      <c r="N175" s="1517"/>
      <c r="O175" s="1515"/>
    </row>
    <row r="176" spans="1:15" s="837" customFormat="1">
      <c r="A176" s="836"/>
      <c r="B176" s="1024" t="s">
        <v>561</v>
      </c>
      <c r="C176" s="2579" t="s">
        <v>562</v>
      </c>
      <c r="D176" s="2580"/>
      <c r="E176" s="2580"/>
      <c r="F176" s="2581"/>
      <c r="G176" s="1025" t="s">
        <v>249</v>
      </c>
      <c r="H176" s="1026">
        <v>1</v>
      </c>
      <c r="I176" s="1027">
        <v>1250</v>
      </c>
      <c r="J176" s="1027">
        <f t="shared" si="3"/>
        <v>1250</v>
      </c>
      <c r="L176" s="1530"/>
      <c r="M176" s="1530"/>
      <c r="N176" s="1517"/>
      <c r="O176" s="1515"/>
    </row>
    <row r="177" spans="1:15" s="837" customFormat="1">
      <c r="A177" s="836"/>
      <c r="B177" s="958" t="s">
        <v>563</v>
      </c>
      <c r="C177" s="2568" t="s">
        <v>564</v>
      </c>
      <c r="D177" s="2557"/>
      <c r="E177" s="2557"/>
      <c r="F177" s="2558"/>
      <c r="G177" s="897" t="s">
        <v>275</v>
      </c>
      <c r="H177" s="922">
        <v>3.1</v>
      </c>
      <c r="I177" s="939">
        <v>70</v>
      </c>
      <c r="J177" s="939">
        <f t="shared" si="3"/>
        <v>217</v>
      </c>
      <c r="L177" s="1530"/>
      <c r="M177" s="1530"/>
      <c r="N177" s="1517"/>
      <c r="O177" s="1515"/>
    </row>
    <row r="178" spans="1:15" s="837" customFormat="1">
      <c r="A178" s="836"/>
      <c r="B178" s="958" t="s">
        <v>565</v>
      </c>
      <c r="C178" s="2568" t="s">
        <v>566</v>
      </c>
      <c r="D178" s="2557"/>
      <c r="E178" s="2557"/>
      <c r="F178" s="2558"/>
      <c r="G178" s="897" t="s">
        <v>275</v>
      </c>
      <c r="H178" s="922">
        <f>H167+H169+H170+H171+H172+H173+H175+H177</f>
        <v>34.5</v>
      </c>
      <c r="I178" s="939">
        <v>95</v>
      </c>
      <c r="J178" s="939">
        <f t="shared" si="3"/>
        <v>3277.5</v>
      </c>
      <c r="L178" s="1530"/>
      <c r="M178" s="1530"/>
      <c r="N178" s="1517"/>
      <c r="O178" s="1515"/>
    </row>
    <row r="179" spans="1:15" s="837" customFormat="1">
      <c r="A179" s="836"/>
      <c r="B179" s="958" t="s">
        <v>567</v>
      </c>
      <c r="C179" s="2568" t="s">
        <v>568</v>
      </c>
      <c r="D179" s="2557"/>
      <c r="E179" s="2557"/>
      <c r="F179" s="2558"/>
      <c r="G179" s="897" t="s">
        <v>275</v>
      </c>
      <c r="H179" s="922">
        <v>7</v>
      </c>
      <c r="I179" s="939">
        <v>50</v>
      </c>
      <c r="J179" s="939">
        <f t="shared" si="3"/>
        <v>350</v>
      </c>
      <c r="L179" s="1530"/>
      <c r="M179" s="1530"/>
      <c r="N179" s="1517"/>
      <c r="O179" s="1515"/>
    </row>
    <row r="180" spans="1:15" s="837" customFormat="1">
      <c r="A180" s="836"/>
      <c r="B180" s="958" t="s">
        <v>569</v>
      </c>
      <c r="C180" s="2568" t="s">
        <v>570</v>
      </c>
      <c r="D180" s="2557"/>
      <c r="E180" s="2557"/>
      <c r="F180" s="2558"/>
      <c r="G180" s="897" t="s">
        <v>251</v>
      </c>
      <c r="H180" s="922">
        <v>5</v>
      </c>
      <c r="I180" s="939">
        <v>180</v>
      </c>
      <c r="J180" s="939">
        <f t="shared" si="3"/>
        <v>900</v>
      </c>
      <c r="L180" s="1530"/>
      <c r="M180" s="1530"/>
      <c r="N180" s="1517"/>
      <c r="O180" s="1515"/>
    </row>
    <row r="181" spans="1:15" s="837" customFormat="1" ht="3" customHeight="1">
      <c r="A181" s="836"/>
      <c r="B181" s="930"/>
      <c r="C181" s="2568"/>
      <c r="D181" s="2557"/>
      <c r="E181" s="2557"/>
      <c r="F181" s="2558"/>
      <c r="G181" s="897"/>
      <c r="H181" s="922"/>
      <c r="I181" s="939"/>
      <c r="J181" s="939"/>
      <c r="L181" s="1530"/>
      <c r="M181" s="1530"/>
      <c r="N181" s="1517"/>
      <c r="O181" s="1515"/>
    </row>
    <row r="182" spans="1:15" s="837" customFormat="1">
      <c r="A182" s="836"/>
      <c r="B182" s="936"/>
      <c r="C182" s="2568"/>
      <c r="D182" s="2557"/>
      <c r="E182" s="2557"/>
      <c r="F182" s="2558"/>
      <c r="G182" s="897"/>
      <c r="H182" s="977" t="s">
        <v>407</v>
      </c>
      <c r="I182" s="981" t="str">
        <f>B161</f>
        <v>2.3</v>
      </c>
      <c r="J182" s="981">
        <f>SUM(J164:J180)</f>
        <v>9962.5</v>
      </c>
      <c r="L182" s="1530"/>
      <c r="M182" s="1530"/>
      <c r="N182" s="1517"/>
      <c r="O182" s="1515"/>
    </row>
    <row r="183" spans="1:15" s="837" customFormat="1" ht="5.25" customHeight="1">
      <c r="A183" s="836"/>
      <c r="B183" s="1021"/>
      <c r="C183" s="2576"/>
      <c r="D183" s="2577"/>
      <c r="E183" s="2577"/>
      <c r="F183" s="2578"/>
      <c r="G183" s="944"/>
      <c r="H183" s="945"/>
      <c r="I183" s="946"/>
      <c r="J183" s="946"/>
      <c r="L183" s="1530"/>
      <c r="M183" s="1530"/>
      <c r="N183" s="1517"/>
      <c r="O183" s="1515"/>
    </row>
    <row r="184" spans="1:15" s="837" customFormat="1" ht="15">
      <c r="A184" s="836"/>
      <c r="B184" s="925" t="s">
        <v>952</v>
      </c>
      <c r="C184" s="2559" t="s">
        <v>571</v>
      </c>
      <c r="D184" s="2560"/>
      <c r="E184" s="2560"/>
      <c r="F184" s="2561"/>
      <c r="G184" s="926" t="s">
        <v>247</v>
      </c>
      <c r="H184" s="927" t="s">
        <v>248</v>
      </c>
      <c r="I184" s="928" t="s">
        <v>395</v>
      </c>
      <c r="J184" s="929" t="s">
        <v>263</v>
      </c>
      <c r="L184" s="1538" t="s">
        <v>950</v>
      </c>
      <c r="M184" s="1538" t="s">
        <v>951</v>
      </c>
      <c r="N184" s="1521" t="s">
        <v>337</v>
      </c>
      <c r="O184" s="1515"/>
    </row>
    <row r="185" spans="1:15" s="837" customFormat="1" ht="5.25" customHeight="1">
      <c r="A185" s="836"/>
      <c r="B185" s="953"/>
      <c r="C185" s="2562"/>
      <c r="D185" s="2563"/>
      <c r="E185" s="2563"/>
      <c r="F185" s="2564"/>
      <c r="G185" s="934"/>
      <c r="H185" s="911"/>
      <c r="I185" s="956"/>
      <c r="J185" s="1028"/>
      <c r="L185" s="1530"/>
      <c r="M185" s="1530"/>
      <c r="N185" s="1517"/>
      <c r="O185" s="1515"/>
    </row>
    <row r="186" spans="1:15" s="837" customFormat="1">
      <c r="A186" s="836"/>
      <c r="B186" s="930"/>
      <c r="C186" s="2565" t="s">
        <v>572</v>
      </c>
      <c r="D186" s="2566"/>
      <c r="E186" s="2566"/>
      <c r="F186" s="2567"/>
      <c r="G186" s="897"/>
      <c r="H186" s="922"/>
      <c r="I186" s="912"/>
      <c r="J186" s="913"/>
      <c r="L186" s="1530"/>
      <c r="M186" s="1530"/>
      <c r="N186" s="1517"/>
      <c r="O186" s="1515"/>
    </row>
    <row r="187" spans="1:15" s="837" customFormat="1" ht="4.5" customHeight="1">
      <c r="A187" s="836"/>
      <c r="B187" s="930"/>
      <c r="C187" s="2568"/>
      <c r="D187" s="2557"/>
      <c r="E187" s="2557"/>
      <c r="F187" s="2558"/>
      <c r="G187" s="897"/>
      <c r="H187" s="1008"/>
      <c r="I187" s="912"/>
      <c r="J187" s="913">
        <f>H187*I187</f>
        <v>0</v>
      </c>
      <c r="L187" s="1530"/>
      <c r="M187" s="1530"/>
      <c r="N187" s="1517"/>
      <c r="O187" s="1515"/>
    </row>
    <row r="188" spans="1:15" s="837" customFormat="1">
      <c r="A188" s="836"/>
      <c r="B188" s="930"/>
      <c r="C188" s="842"/>
      <c r="D188" s="1029"/>
      <c r="E188" s="1029"/>
      <c r="F188" s="1010" t="s">
        <v>573</v>
      </c>
      <c r="G188" s="897"/>
      <c r="H188" s="922"/>
      <c r="I188" s="912"/>
      <c r="J188" s="913"/>
      <c r="L188" s="1530"/>
      <c r="M188" s="1530"/>
      <c r="N188" s="1517"/>
      <c r="O188" s="1515"/>
    </row>
    <row r="189" spans="1:15" s="834" customFormat="1">
      <c r="A189" s="861"/>
      <c r="B189" s="958" t="s">
        <v>542</v>
      </c>
      <c r="C189" s="2568" t="s">
        <v>574</v>
      </c>
      <c r="D189" s="2557"/>
      <c r="E189" s="2557"/>
      <c r="F189" s="2558"/>
      <c r="G189" s="897" t="s">
        <v>275</v>
      </c>
      <c r="H189" s="922">
        <v>8.85</v>
      </c>
      <c r="I189" s="939">
        <v>85</v>
      </c>
      <c r="J189" s="939">
        <f>H189*I189</f>
        <v>752.25</v>
      </c>
      <c r="L189" s="1530"/>
      <c r="M189" s="1530"/>
      <c r="N189" s="1522"/>
      <c r="O189" s="1515"/>
    </row>
    <row r="190" spans="1:15" s="834" customFormat="1">
      <c r="A190" s="861"/>
      <c r="B190" s="958" t="s">
        <v>544</v>
      </c>
      <c r="C190" s="2573" t="s">
        <v>879</v>
      </c>
      <c r="D190" s="2574"/>
      <c r="E190" s="2574"/>
      <c r="F190" s="2575"/>
      <c r="G190" s="897" t="s">
        <v>79</v>
      </c>
      <c r="H190" s="922">
        <v>13</v>
      </c>
      <c r="I190" s="939">
        <v>93</v>
      </c>
      <c r="J190" s="939">
        <f>H190*I190</f>
        <v>1209</v>
      </c>
      <c r="L190" s="1530"/>
      <c r="M190" s="1530"/>
      <c r="N190" s="1522"/>
      <c r="O190" s="1515"/>
    </row>
    <row r="191" spans="1:15" s="834" customFormat="1">
      <c r="A191" s="861"/>
      <c r="B191" s="958" t="s">
        <v>546</v>
      </c>
      <c r="C191" s="2582" t="s">
        <v>575</v>
      </c>
      <c r="D191" s="2583"/>
      <c r="E191" s="2583"/>
      <c r="F191" s="2584"/>
      <c r="G191" s="897" t="s">
        <v>275</v>
      </c>
      <c r="H191" s="922">
        <v>34</v>
      </c>
      <c r="I191" s="939">
        <v>28</v>
      </c>
      <c r="J191" s="939">
        <f>H191*I191</f>
        <v>952</v>
      </c>
      <c r="L191" s="1530"/>
      <c r="M191" s="1530"/>
      <c r="N191" s="1522"/>
      <c r="O191" s="1515"/>
    </row>
    <row r="192" spans="1:15" s="834" customFormat="1" ht="3" customHeight="1">
      <c r="A192" s="839"/>
      <c r="B192" s="930"/>
      <c r="C192" s="2568"/>
      <c r="D192" s="2557"/>
      <c r="E192" s="2557"/>
      <c r="F192" s="2558"/>
      <c r="G192" s="897"/>
      <c r="H192" s="922"/>
      <c r="I192" s="939"/>
      <c r="J192" s="939"/>
      <c r="L192" s="1530"/>
      <c r="M192" s="1530"/>
      <c r="N192" s="1522"/>
      <c r="O192" s="1515"/>
    </row>
    <row r="193" spans="1:15" s="837" customFormat="1">
      <c r="A193" s="836"/>
      <c r="B193" s="930"/>
      <c r="C193" s="842"/>
      <c r="D193" s="1029"/>
      <c r="E193" s="1029"/>
      <c r="F193" s="1010" t="s">
        <v>576</v>
      </c>
      <c r="G193" s="897"/>
      <c r="H193" s="922"/>
      <c r="I193" s="939"/>
      <c r="J193" s="939"/>
      <c r="L193" s="1530"/>
      <c r="M193" s="1530"/>
      <c r="N193" s="1517"/>
      <c r="O193" s="1515"/>
    </row>
    <row r="194" spans="1:15" s="834" customFormat="1">
      <c r="A194" s="861"/>
      <c r="B194" s="958" t="s">
        <v>548</v>
      </c>
      <c r="C194" s="2562" t="s">
        <v>577</v>
      </c>
      <c r="D194" s="2563"/>
      <c r="E194" s="2563"/>
      <c r="F194" s="2564"/>
      <c r="G194" s="934" t="s">
        <v>79</v>
      </c>
      <c r="H194" s="911">
        <v>70.7</v>
      </c>
      <c r="I194" s="935">
        <v>160</v>
      </c>
      <c r="J194" s="935">
        <f>H194*I194</f>
        <v>11312</v>
      </c>
      <c r="L194" s="1530"/>
      <c r="M194" s="1530"/>
      <c r="N194" s="1522"/>
      <c r="O194" s="1515"/>
    </row>
    <row r="195" spans="1:15" s="834" customFormat="1">
      <c r="A195" s="839"/>
      <c r="B195" s="940" t="s">
        <v>546</v>
      </c>
      <c r="C195" s="2576" t="s">
        <v>578</v>
      </c>
      <c r="D195" s="2577"/>
      <c r="E195" s="2577"/>
      <c r="F195" s="2578"/>
      <c r="G195" s="944" t="s">
        <v>79</v>
      </c>
      <c r="H195" s="945">
        <v>30</v>
      </c>
      <c r="I195" s="946">
        <v>32</v>
      </c>
      <c r="J195" s="946">
        <f>H195*I195</f>
        <v>960</v>
      </c>
      <c r="L195" s="1530"/>
      <c r="M195" s="1530"/>
      <c r="N195" s="1522"/>
      <c r="O195" s="1515"/>
    </row>
    <row r="196" spans="1:15" s="834" customFormat="1" ht="4.5" customHeight="1">
      <c r="A196" s="833"/>
      <c r="B196" s="930"/>
      <c r="C196" s="862"/>
      <c r="D196" s="862"/>
      <c r="E196" s="862"/>
      <c r="F196" s="862"/>
      <c r="G196" s="897"/>
      <c r="H196" s="922"/>
      <c r="I196" s="939"/>
      <c r="J196" s="939"/>
      <c r="L196" s="1530"/>
      <c r="M196" s="1530"/>
      <c r="N196" s="1060"/>
      <c r="O196" s="1515"/>
    </row>
    <row r="197" spans="1:15" s="837" customFormat="1">
      <c r="A197" s="836"/>
      <c r="B197" s="930"/>
      <c r="C197" s="842"/>
      <c r="D197" s="1029"/>
      <c r="E197" s="1029"/>
      <c r="F197" s="1010" t="s">
        <v>579</v>
      </c>
      <c r="G197" s="897"/>
      <c r="H197" s="922"/>
      <c r="I197" s="939"/>
      <c r="J197" s="939"/>
      <c r="L197" s="1530"/>
      <c r="M197" s="1530"/>
      <c r="N197" s="1517"/>
      <c r="O197" s="1515"/>
    </row>
    <row r="198" spans="1:15" s="834" customFormat="1">
      <c r="A198" s="839"/>
      <c r="B198" s="958" t="s">
        <v>549</v>
      </c>
      <c r="C198" s="2568" t="s">
        <v>580</v>
      </c>
      <c r="D198" s="2557"/>
      <c r="E198" s="2557"/>
      <c r="F198" s="2558"/>
      <c r="G198" s="897" t="s">
        <v>249</v>
      </c>
      <c r="H198" s="922">
        <v>1</v>
      </c>
      <c r="I198" s="939">
        <v>2400</v>
      </c>
      <c r="J198" s="939">
        <f>H198*I198</f>
        <v>2400</v>
      </c>
      <c r="L198" s="1530"/>
      <c r="M198" s="1530"/>
      <c r="N198" s="1522"/>
      <c r="O198" s="1515"/>
    </row>
    <row r="199" spans="1:15" s="837" customFormat="1">
      <c r="A199" s="836"/>
      <c r="B199" s="847"/>
      <c r="C199" s="2589" t="s">
        <v>581</v>
      </c>
      <c r="D199" s="2572"/>
      <c r="E199" s="2572"/>
      <c r="F199" s="2590"/>
      <c r="G199" s="897"/>
      <c r="H199" s="922"/>
      <c r="I199" s="939"/>
      <c r="J199" s="939"/>
      <c r="L199" s="1530"/>
      <c r="M199" s="1530"/>
      <c r="N199" s="1517"/>
      <c r="O199" s="1515"/>
    </row>
    <row r="200" spans="1:15" s="834" customFormat="1">
      <c r="A200" s="839"/>
      <c r="B200" s="958" t="s">
        <v>551</v>
      </c>
      <c r="C200" s="2568" t="s">
        <v>582</v>
      </c>
      <c r="D200" s="2557"/>
      <c r="E200" s="2557"/>
      <c r="F200" s="2558"/>
      <c r="G200" s="897" t="s">
        <v>265</v>
      </c>
      <c r="H200" s="922">
        <v>1</v>
      </c>
      <c r="I200" s="939">
        <v>200</v>
      </c>
      <c r="J200" s="939">
        <f>H200*I200</f>
        <v>200</v>
      </c>
      <c r="L200" s="1530"/>
      <c r="M200" s="1530"/>
      <c r="N200" s="1522"/>
      <c r="O200" s="1515"/>
    </row>
    <row r="201" spans="1:15" s="834" customFormat="1">
      <c r="A201" s="839"/>
      <c r="B201" s="940"/>
      <c r="C201" s="2576"/>
      <c r="D201" s="2577"/>
      <c r="E201" s="2577"/>
      <c r="F201" s="2578"/>
      <c r="G201" s="944"/>
      <c r="H201" s="945"/>
      <c r="I201" s="946"/>
      <c r="J201" s="946"/>
      <c r="L201" s="1530"/>
      <c r="M201" s="1530"/>
      <c r="N201" s="1522"/>
      <c r="O201" s="1515"/>
    </row>
    <row r="202" spans="1:15" s="834" customFormat="1">
      <c r="A202" s="839"/>
      <c r="B202" s="1013"/>
      <c r="C202" s="2562"/>
      <c r="D202" s="2563"/>
      <c r="E202" s="2563"/>
      <c r="F202" s="2564"/>
      <c r="G202" s="934"/>
      <c r="H202" s="977" t="s">
        <v>407</v>
      </c>
      <c r="I202" s="981" t="str">
        <f>B184</f>
        <v>2.4</v>
      </c>
      <c r="J202" s="968">
        <f>SUM(J188:J201)</f>
        <v>17785.25</v>
      </c>
      <c r="L202" s="1530"/>
      <c r="M202" s="1530"/>
      <c r="N202" s="1522"/>
      <c r="O202" s="1515"/>
    </row>
    <row r="203" spans="1:15" s="837" customFormat="1" ht="9" customHeight="1">
      <c r="A203" s="836"/>
      <c r="B203" s="930"/>
      <c r="C203" s="2568"/>
      <c r="D203" s="2557"/>
      <c r="E203" s="2557"/>
      <c r="F203" s="2558"/>
      <c r="G203" s="897"/>
      <c r="H203" s="922"/>
      <c r="I203" s="912"/>
      <c r="J203" s="913"/>
      <c r="L203" s="1530"/>
      <c r="M203" s="1530"/>
      <c r="N203" s="1517"/>
      <c r="O203" s="1515"/>
    </row>
    <row r="204" spans="1:15" s="837" customFormat="1">
      <c r="A204" s="836"/>
      <c r="B204" s="982"/>
      <c r="C204" s="2569" t="s">
        <v>583</v>
      </c>
      <c r="D204" s="2570"/>
      <c r="E204" s="2570"/>
      <c r="F204" s="2570"/>
      <c r="G204" s="2570"/>
      <c r="H204" s="2570"/>
      <c r="I204" s="2571"/>
      <c r="J204" s="851"/>
      <c r="L204" s="1530"/>
      <c r="M204" s="1530"/>
      <c r="N204" s="1517"/>
      <c r="O204" s="1515"/>
    </row>
    <row r="205" spans="1:15" s="825" customFormat="1">
      <c r="A205" s="995"/>
      <c r="B205" s="996"/>
      <c r="C205" s="997"/>
      <c r="D205" s="997"/>
      <c r="E205" s="2585" t="s">
        <v>498</v>
      </c>
      <c r="F205" s="2586"/>
      <c r="G205" s="2587"/>
      <c r="H205" s="2587"/>
      <c r="I205" s="2588"/>
      <c r="J205" s="1030">
        <f>J148+J159+J182+J202</f>
        <v>43442.75</v>
      </c>
      <c r="L205" s="1530"/>
      <c r="M205" s="1547"/>
      <c r="N205" s="881"/>
      <c r="O205" s="1113"/>
    </row>
    <row r="206" spans="1:15" s="852" customFormat="1">
      <c r="A206" s="833"/>
      <c r="B206" s="881"/>
      <c r="C206" s="1001"/>
      <c r="D206" s="1001"/>
      <c r="E206" s="1001"/>
      <c r="F206" s="1001"/>
      <c r="G206" s="881"/>
      <c r="H206" s="1002"/>
      <c r="I206" s="1003"/>
      <c r="J206" s="1004"/>
      <c r="L206" s="1530"/>
      <c r="M206" s="1530"/>
      <c r="N206" s="1515"/>
      <c r="O206" s="1533"/>
    </row>
    <row r="207" spans="1:15" s="832" customFormat="1">
      <c r="A207" s="831"/>
      <c r="B207" s="1005" t="s">
        <v>245</v>
      </c>
      <c r="C207" s="2531" t="s">
        <v>246</v>
      </c>
      <c r="D207" s="2532"/>
      <c r="E207" s="2532"/>
      <c r="F207" s="2533"/>
      <c r="G207" s="905" t="s">
        <v>247</v>
      </c>
      <c r="H207" s="906" t="s">
        <v>248</v>
      </c>
      <c r="I207" s="907" t="s">
        <v>395</v>
      </c>
      <c r="J207" s="908" t="s">
        <v>263</v>
      </c>
      <c r="L207" s="1537"/>
      <c r="M207" s="1537"/>
      <c r="N207" s="1514"/>
      <c r="O207" s="1532"/>
    </row>
    <row r="208" spans="1:15" s="834" customFormat="1" ht="7.5" customHeight="1">
      <c r="A208" s="833"/>
      <c r="B208" s="909"/>
      <c r="C208" s="2534"/>
      <c r="D208" s="2535"/>
      <c r="E208" s="2535"/>
      <c r="F208" s="2535"/>
      <c r="G208" s="910"/>
      <c r="H208" s="911"/>
      <c r="I208" s="912"/>
      <c r="J208" s="913">
        <f>H208*I208</f>
        <v>0</v>
      </c>
      <c r="L208" s="1530"/>
      <c r="M208" s="1530"/>
      <c r="N208" s="1515"/>
      <c r="O208" s="1515"/>
    </row>
    <row r="209" spans="1:15" s="834" customFormat="1" ht="15">
      <c r="A209" s="833"/>
      <c r="B209" s="914" t="s">
        <v>584</v>
      </c>
      <c r="C209" s="2536" t="s">
        <v>585</v>
      </c>
      <c r="D209" s="2537"/>
      <c r="E209" s="2537"/>
      <c r="F209" s="2538"/>
      <c r="G209" s="915"/>
      <c r="H209" s="916"/>
      <c r="I209" s="917"/>
      <c r="J209" s="918"/>
      <c r="L209" s="1538" t="s">
        <v>950</v>
      </c>
      <c r="M209" s="1538" t="s">
        <v>951</v>
      </c>
      <c r="N209" s="1521" t="s">
        <v>337</v>
      </c>
      <c r="O209" s="1515"/>
    </row>
    <row r="210" spans="1:15" s="835" customFormat="1" ht="4.5" customHeight="1">
      <c r="A210" s="833"/>
      <c r="B210" s="919"/>
      <c r="C210" s="2557"/>
      <c r="D210" s="2557"/>
      <c r="E210" s="2557"/>
      <c r="F210" s="2558"/>
      <c r="G210" s="921"/>
      <c r="H210" s="922"/>
      <c r="I210" s="923"/>
      <c r="J210" s="924"/>
      <c r="L210" s="1530"/>
      <c r="M210" s="1530"/>
      <c r="N210" s="1515"/>
      <c r="O210" s="1515"/>
    </row>
    <row r="211" spans="1:15" s="837" customFormat="1">
      <c r="A211" s="836"/>
      <c r="B211" s="930"/>
      <c r="C211" s="2565" t="s">
        <v>586</v>
      </c>
      <c r="D211" s="2566"/>
      <c r="E211" s="2566"/>
      <c r="F211" s="2567"/>
      <c r="G211" s="897"/>
      <c r="H211" s="922"/>
      <c r="I211" s="912"/>
      <c r="J211" s="931"/>
      <c r="L211" s="1530"/>
      <c r="M211" s="1530">
        <f>453.3*0.6</f>
        <v>271.98</v>
      </c>
      <c r="N211" s="1517"/>
      <c r="O211" s="1515"/>
    </row>
    <row r="212" spans="1:15" s="835" customFormat="1" ht="2.25" customHeight="1">
      <c r="A212" s="833"/>
      <c r="B212" s="919"/>
      <c r="C212" s="2557"/>
      <c r="D212" s="2557"/>
      <c r="E212" s="2557"/>
      <c r="F212" s="2558"/>
      <c r="G212" s="921"/>
      <c r="H212" s="922"/>
      <c r="I212" s="923"/>
      <c r="J212" s="924"/>
      <c r="L212" s="1530"/>
      <c r="M212" s="1530"/>
      <c r="N212" s="1515"/>
      <c r="O212" s="1515"/>
    </row>
    <row r="213" spans="1:15" s="837" customFormat="1">
      <c r="A213" s="836"/>
      <c r="B213" s="925" t="s">
        <v>587</v>
      </c>
      <c r="C213" s="2559" t="s">
        <v>588</v>
      </c>
      <c r="D213" s="2560"/>
      <c r="E213" s="2560"/>
      <c r="F213" s="2561"/>
      <c r="G213" s="926" t="s">
        <v>247</v>
      </c>
      <c r="H213" s="927" t="s">
        <v>248</v>
      </c>
      <c r="I213" s="928" t="s">
        <v>395</v>
      </c>
      <c r="J213" s="929" t="s">
        <v>263</v>
      </c>
      <c r="L213" s="1530"/>
      <c r="M213" s="1530"/>
      <c r="N213" s="1517"/>
      <c r="O213" s="1515"/>
    </row>
    <row r="214" spans="1:15" s="837" customFormat="1">
      <c r="A214" s="836"/>
      <c r="B214" s="909" t="s">
        <v>589</v>
      </c>
      <c r="C214" s="933" t="s">
        <v>590</v>
      </c>
      <c r="D214" s="867"/>
      <c r="E214" s="867"/>
      <c r="F214" s="868"/>
      <c r="G214" s="934" t="s">
        <v>413</v>
      </c>
      <c r="H214" s="911">
        <v>37.380000000000003</v>
      </c>
      <c r="I214" s="1031">
        <v>28</v>
      </c>
      <c r="J214" s="1031">
        <f t="shared" ref="J214:J221" si="4">H214*I214</f>
        <v>1046.6400000000001</v>
      </c>
      <c r="L214" s="1530"/>
      <c r="M214" s="1530"/>
      <c r="N214" s="1517"/>
      <c r="O214" s="1515"/>
    </row>
    <row r="215" spans="1:15" s="834" customFormat="1">
      <c r="A215" s="839"/>
      <c r="B215" s="958" t="s">
        <v>591</v>
      </c>
      <c r="C215" s="853" t="s">
        <v>592</v>
      </c>
      <c r="D215" s="937"/>
      <c r="E215" s="937"/>
      <c r="F215" s="938"/>
      <c r="G215" s="897" t="s">
        <v>413</v>
      </c>
      <c r="H215" s="922">
        <v>35.5</v>
      </c>
      <c r="I215" s="1032">
        <v>18</v>
      </c>
      <c r="J215" s="1032">
        <f t="shared" si="4"/>
        <v>639</v>
      </c>
      <c r="L215" s="1541"/>
      <c r="M215" s="1549" t="s">
        <v>593</v>
      </c>
      <c r="N215" s="1523"/>
      <c r="O215" s="1515"/>
    </row>
    <row r="216" spans="1:15" s="834" customFormat="1">
      <c r="A216" s="839"/>
      <c r="B216" s="1024" t="s">
        <v>594</v>
      </c>
      <c r="C216" s="2579" t="s">
        <v>595</v>
      </c>
      <c r="D216" s="2580"/>
      <c r="E216" s="2580"/>
      <c r="F216" s="2581"/>
      <c r="G216" s="1025" t="s">
        <v>413</v>
      </c>
      <c r="H216" s="1026">
        <v>35.5</v>
      </c>
      <c r="I216" s="1027">
        <v>118</v>
      </c>
      <c r="J216" s="1027">
        <f t="shared" si="4"/>
        <v>4189</v>
      </c>
      <c r="L216" s="1527"/>
      <c r="M216" s="1528"/>
      <c r="N216" s="1524"/>
      <c r="O216" s="1515"/>
    </row>
    <row r="217" spans="1:15" s="834" customFormat="1">
      <c r="A217" s="839"/>
      <c r="B217" s="958" t="s">
        <v>596</v>
      </c>
      <c r="C217" s="853" t="s">
        <v>597</v>
      </c>
      <c r="D217" s="937"/>
      <c r="E217" s="937"/>
      <c r="F217" s="938"/>
      <c r="G217" s="897" t="s">
        <v>251</v>
      </c>
      <c r="H217" s="922">
        <v>2</v>
      </c>
      <c r="I217" s="939">
        <v>80</v>
      </c>
      <c r="J217" s="939">
        <f t="shared" si="4"/>
        <v>160</v>
      </c>
      <c r="L217" s="1530"/>
      <c r="M217" s="1530"/>
      <c r="N217" s="1060"/>
      <c r="O217" s="1515"/>
    </row>
    <row r="218" spans="1:15" s="834" customFormat="1">
      <c r="A218" s="839"/>
      <c r="B218" s="1024" t="s">
        <v>598</v>
      </c>
      <c r="C218" s="2579" t="s">
        <v>599</v>
      </c>
      <c r="D218" s="2580"/>
      <c r="E218" s="2580"/>
      <c r="F218" s="2581"/>
      <c r="G218" s="1025" t="s">
        <v>251</v>
      </c>
      <c r="H218" s="1026">
        <v>2</v>
      </c>
      <c r="I218" s="1027">
        <v>35</v>
      </c>
      <c r="J218" s="1027">
        <f t="shared" si="4"/>
        <v>70</v>
      </c>
      <c r="L218" s="1530"/>
      <c r="M218" s="1530"/>
      <c r="N218" s="1060"/>
      <c r="O218" s="1515"/>
    </row>
    <row r="219" spans="1:15" s="834" customFormat="1">
      <c r="A219" s="839"/>
      <c r="B219" s="958" t="s">
        <v>600</v>
      </c>
      <c r="C219" s="2568" t="s">
        <v>601</v>
      </c>
      <c r="D219" s="2557"/>
      <c r="E219" s="2557"/>
      <c r="F219" s="2558"/>
      <c r="G219" s="897" t="s">
        <v>251</v>
      </c>
      <c r="H219" s="922">
        <v>2</v>
      </c>
      <c r="I219" s="939">
        <v>20</v>
      </c>
      <c r="J219" s="939">
        <f t="shared" si="4"/>
        <v>40</v>
      </c>
      <c r="L219" s="1530"/>
      <c r="M219" s="1530"/>
      <c r="N219" s="1060"/>
      <c r="O219" s="1515"/>
    </row>
    <row r="220" spans="1:15" s="834" customFormat="1">
      <c r="A220" s="839"/>
      <c r="B220" s="958" t="s">
        <v>602</v>
      </c>
      <c r="C220" s="853" t="s">
        <v>603</v>
      </c>
      <c r="D220" s="862"/>
      <c r="E220" s="862"/>
      <c r="F220" s="920"/>
      <c r="G220" s="1033" t="s">
        <v>251</v>
      </c>
      <c r="H220" s="922">
        <v>1</v>
      </c>
      <c r="I220" s="939">
        <v>200</v>
      </c>
      <c r="J220" s="939">
        <f t="shared" si="4"/>
        <v>200</v>
      </c>
      <c r="L220" s="1530"/>
      <c r="M220" s="1530"/>
      <c r="N220" s="1060"/>
      <c r="O220" s="1515"/>
    </row>
    <row r="221" spans="1:15" s="834" customFormat="1">
      <c r="A221" s="839"/>
      <c r="B221" s="958" t="s">
        <v>604</v>
      </c>
      <c r="C221" s="853" t="s">
        <v>605</v>
      </c>
      <c r="D221" s="862"/>
      <c r="E221" s="862"/>
      <c r="F221" s="920"/>
      <c r="G221" s="1033" t="s">
        <v>251</v>
      </c>
      <c r="H221" s="922">
        <v>1</v>
      </c>
      <c r="I221" s="939">
        <v>515</v>
      </c>
      <c r="J221" s="939">
        <f t="shared" si="4"/>
        <v>515</v>
      </c>
      <c r="L221" s="1530"/>
      <c r="M221" s="1530"/>
      <c r="N221" s="1060"/>
      <c r="O221" s="1515"/>
    </row>
    <row r="222" spans="1:15" s="834" customFormat="1">
      <c r="A222" s="839"/>
      <c r="B222" s="940"/>
      <c r="C222" s="2576"/>
      <c r="D222" s="2577"/>
      <c r="E222" s="2577"/>
      <c r="F222" s="2578"/>
      <c r="G222" s="944"/>
      <c r="H222" s="945"/>
      <c r="I222" s="1034"/>
      <c r="J222" s="946"/>
      <c r="L222" s="1530"/>
      <c r="M222" s="1530"/>
      <c r="N222" s="1060"/>
      <c r="O222" s="1515"/>
    </row>
    <row r="223" spans="1:15" s="834" customFormat="1">
      <c r="A223" s="839"/>
      <c r="B223" s="936"/>
      <c r="C223" s="2568"/>
      <c r="D223" s="2557"/>
      <c r="E223" s="2557"/>
      <c r="F223" s="2558"/>
      <c r="G223" s="960"/>
      <c r="H223" s="948" t="s">
        <v>407</v>
      </c>
      <c r="I223" s="949" t="str">
        <f>B213</f>
        <v>3.1</v>
      </c>
      <c r="J223" s="950">
        <f>SUM(J214:J222)</f>
        <v>6859.64</v>
      </c>
      <c r="L223" s="1530"/>
      <c r="M223" s="1530"/>
      <c r="N223" s="1060"/>
      <c r="O223" s="1515"/>
    </row>
    <row r="224" spans="1:15" s="835" customFormat="1" ht="5.25" customHeight="1">
      <c r="A224" s="833"/>
      <c r="B224" s="919"/>
      <c r="C224" s="2557"/>
      <c r="D224" s="2557"/>
      <c r="E224" s="2557"/>
      <c r="F224" s="2558"/>
      <c r="G224" s="921"/>
      <c r="H224" s="922"/>
      <c r="I224" s="923"/>
      <c r="J224" s="924"/>
      <c r="L224" s="1530"/>
      <c r="M224" s="1530"/>
      <c r="N224" s="1119"/>
      <c r="O224" s="1515"/>
    </row>
    <row r="225" spans="1:15" s="837" customFormat="1">
      <c r="A225" s="836"/>
      <c r="B225" s="925" t="s">
        <v>606</v>
      </c>
      <c r="C225" s="2559" t="s">
        <v>607</v>
      </c>
      <c r="D225" s="2560"/>
      <c r="E225" s="2560"/>
      <c r="F225" s="2561"/>
      <c r="G225" s="926" t="s">
        <v>247</v>
      </c>
      <c r="H225" s="927" t="s">
        <v>248</v>
      </c>
      <c r="I225" s="928" t="s">
        <v>395</v>
      </c>
      <c r="J225" s="929" t="s">
        <v>263</v>
      </c>
      <c r="L225" s="1530"/>
      <c r="M225" s="1530"/>
      <c r="N225" s="1518"/>
      <c r="O225" s="1515"/>
    </row>
    <row r="226" spans="1:15" s="837" customFormat="1">
      <c r="A226" s="836"/>
      <c r="B226" s="930"/>
      <c r="C226" s="2568"/>
      <c r="D226" s="2557"/>
      <c r="E226" s="2557"/>
      <c r="F226" s="2558"/>
      <c r="G226" s="921"/>
      <c r="H226" s="922"/>
      <c r="I226" s="923"/>
      <c r="J226" s="924"/>
      <c r="L226" s="1530"/>
      <c r="M226" s="1530"/>
      <c r="N226" s="1518"/>
      <c r="O226" s="1515"/>
    </row>
    <row r="227" spans="1:15" s="834" customFormat="1">
      <c r="A227" s="839"/>
      <c r="B227" s="958" t="s">
        <v>608</v>
      </c>
      <c r="C227" s="2568" t="s">
        <v>609</v>
      </c>
      <c r="D227" s="2557"/>
      <c r="E227" s="2557"/>
      <c r="F227" s="2558"/>
      <c r="G227" s="897" t="s">
        <v>265</v>
      </c>
      <c r="H227" s="922">
        <v>1</v>
      </c>
      <c r="I227" s="939">
        <v>250</v>
      </c>
      <c r="J227" s="939">
        <f>H227*I227</f>
        <v>250</v>
      </c>
      <c r="L227" s="1530"/>
      <c r="M227" s="1530"/>
      <c r="N227" s="1060"/>
      <c r="O227" s="1515"/>
    </row>
    <row r="228" spans="1:15" s="834" customFormat="1">
      <c r="A228" s="839"/>
      <c r="B228" s="958"/>
      <c r="C228" s="2568"/>
      <c r="D228" s="2557"/>
      <c r="E228" s="2557"/>
      <c r="F228" s="2558"/>
      <c r="G228" s="897"/>
      <c r="H228" s="922"/>
      <c r="I228" s="912"/>
      <c r="J228" s="913">
        <f>H228*I228</f>
        <v>0</v>
      </c>
      <c r="L228" s="1530"/>
      <c r="M228" s="1530"/>
      <c r="N228" s="1060"/>
      <c r="O228" s="1515"/>
    </row>
    <row r="229" spans="1:15" s="834" customFormat="1">
      <c r="A229" s="839"/>
      <c r="B229" s="936"/>
      <c r="C229" s="2568"/>
      <c r="D229" s="2557"/>
      <c r="E229" s="2557"/>
      <c r="F229" s="2558"/>
      <c r="G229" s="1035"/>
      <c r="H229" s="977" t="s">
        <v>407</v>
      </c>
      <c r="I229" s="981" t="str">
        <f>B225</f>
        <v>3.2</v>
      </c>
      <c r="J229" s="968">
        <f>SUM(J225:J228)</f>
        <v>250</v>
      </c>
      <c r="L229" s="1530"/>
      <c r="M229" s="1530"/>
      <c r="N229" s="1060"/>
      <c r="O229" s="1515"/>
    </row>
    <row r="230" spans="1:15" s="835" customFormat="1">
      <c r="A230" s="833"/>
      <c r="B230" s="919"/>
      <c r="C230" s="2557"/>
      <c r="D230" s="2557"/>
      <c r="E230" s="2557"/>
      <c r="F230" s="2558"/>
      <c r="G230" s="921"/>
      <c r="H230" s="922"/>
      <c r="I230" s="923"/>
      <c r="J230" s="924"/>
      <c r="L230" s="1530"/>
      <c r="M230" s="1530"/>
      <c r="N230" s="1119"/>
      <c r="O230" s="1515"/>
    </row>
    <row r="231" spans="1:15" s="837" customFormat="1">
      <c r="A231" s="836"/>
      <c r="B231" s="925" t="s">
        <v>610</v>
      </c>
      <c r="C231" s="2559" t="s">
        <v>611</v>
      </c>
      <c r="D231" s="2560"/>
      <c r="E231" s="2560"/>
      <c r="F231" s="2561"/>
      <c r="G231" s="926" t="s">
        <v>247</v>
      </c>
      <c r="H231" s="927" t="s">
        <v>248</v>
      </c>
      <c r="I231" s="928" t="s">
        <v>395</v>
      </c>
      <c r="J231" s="929" t="s">
        <v>263</v>
      </c>
      <c r="L231" s="1530"/>
      <c r="M231" s="1530"/>
      <c r="N231" s="1518"/>
      <c r="O231" s="1515"/>
    </row>
    <row r="232" spans="1:15" s="837" customFormat="1">
      <c r="A232" s="836"/>
      <c r="B232" s="930"/>
      <c r="C232" s="2568"/>
      <c r="D232" s="2557"/>
      <c r="E232" s="2557"/>
      <c r="F232" s="2558"/>
      <c r="G232" s="921"/>
      <c r="H232" s="922"/>
      <c r="I232" s="923"/>
      <c r="J232" s="924"/>
      <c r="L232" s="1530"/>
      <c r="M232" s="1530"/>
      <c r="N232" s="1518"/>
      <c r="O232" s="1515"/>
    </row>
    <row r="233" spans="1:15" s="834" customFormat="1">
      <c r="A233" s="839"/>
      <c r="B233" s="958" t="s">
        <v>612</v>
      </c>
      <c r="C233" s="2568" t="s">
        <v>613</v>
      </c>
      <c r="D233" s="2557"/>
      <c r="E233" s="2557"/>
      <c r="F233" s="2558"/>
      <c r="G233" s="897" t="s">
        <v>413</v>
      </c>
      <c r="H233" s="922">
        <v>41</v>
      </c>
      <c r="I233" s="939">
        <v>11</v>
      </c>
      <c r="J233" s="939">
        <f>H233*I233</f>
        <v>451</v>
      </c>
      <c r="L233" s="1530"/>
      <c r="M233" s="1530"/>
      <c r="N233" s="1060"/>
      <c r="O233" s="1515"/>
    </row>
    <row r="234" spans="1:15" s="834" customFormat="1">
      <c r="A234" s="839"/>
      <c r="B234" s="958" t="s">
        <v>614</v>
      </c>
      <c r="C234" s="2568" t="s">
        <v>615</v>
      </c>
      <c r="D234" s="2557"/>
      <c r="E234" s="2557"/>
      <c r="F234" s="2558"/>
      <c r="G234" s="897" t="s">
        <v>413</v>
      </c>
      <c r="H234" s="922">
        <v>41</v>
      </c>
      <c r="I234" s="939">
        <v>65</v>
      </c>
      <c r="J234" s="939">
        <f>H234*I234</f>
        <v>2665</v>
      </c>
      <c r="L234" s="1530"/>
      <c r="M234" s="1530"/>
      <c r="N234" s="1060"/>
      <c r="O234" s="1515"/>
    </row>
    <row r="235" spans="1:15" s="834" customFormat="1">
      <c r="A235" s="839"/>
      <c r="B235" s="958"/>
      <c r="C235" s="2568"/>
      <c r="D235" s="2557"/>
      <c r="E235" s="2557"/>
      <c r="F235" s="2558"/>
      <c r="G235" s="897"/>
      <c r="H235" s="922"/>
      <c r="I235" s="912"/>
      <c r="J235" s="913">
        <f>H235*I235</f>
        <v>0</v>
      </c>
      <c r="L235" s="1530"/>
      <c r="M235" s="1530"/>
      <c r="N235" s="1060"/>
      <c r="O235" s="1515"/>
    </row>
    <row r="236" spans="1:15" s="834" customFormat="1">
      <c r="A236" s="839"/>
      <c r="B236" s="936"/>
      <c r="C236" s="2568"/>
      <c r="D236" s="2557"/>
      <c r="E236" s="2557"/>
      <c r="F236" s="2558"/>
      <c r="G236" s="1035"/>
      <c r="H236" s="977" t="s">
        <v>407</v>
      </c>
      <c r="I236" s="981" t="str">
        <f>B231</f>
        <v>3.3</v>
      </c>
      <c r="J236" s="968">
        <f>SUM(J231:J235)</f>
        <v>3116</v>
      </c>
      <c r="L236" s="1530"/>
      <c r="M236" s="1530"/>
      <c r="N236" s="1060"/>
      <c r="O236" s="1515"/>
    </row>
    <row r="237" spans="1:15" s="837" customFormat="1" ht="9" customHeight="1">
      <c r="A237" s="836"/>
      <c r="B237" s="978"/>
      <c r="C237" s="2568"/>
      <c r="D237" s="2557"/>
      <c r="E237" s="2557"/>
      <c r="F237" s="2558"/>
      <c r="G237" s="897"/>
      <c r="H237" s="922"/>
      <c r="I237" s="912"/>
      <c r="J237" s="913"/>
      <c r="L237" s="1530"/>
      <c r="M237" s="1530"/>
      <c r="N237" s="1517"/>
      <c r="O237" s="1515"/>
    </row>
    <row r="238" spans="1:15" s="837" customFormat="1">
      <c r="A238" s="836"/>
      <c r="B238" s="982"/>
      <c r="C238" s="2569" t="s">
        <v>616</v>
      </c>
      <c r="D238" s="2570"/>
      <c r="E238" s="2570"/>
      <c r="F238" s="2570"/>
      <c r="G238" s="2570"/>
      <c r="H238" s="2570"/>
      <c r="I238" s="2571"/>
      <c r="J238" s="851"/>
      <c r="L238" s="1530"/>
      <c r="M238" s="1530"/>
      <c r="N238" s="1517"/>
      <c r="O238" s="1515"/>
    </row>
    <row r="239" spans="1:15" s="825" customFormat="1">
      <c r="A239" s="995"/>
      <c r="B239" s="996"/>
      <c r="C239" s="997"/>
      <c r="D239" s="997"/>
      <c r="E239" s="2585" t="s">
        <v>498</v>
      </c>
      <c r="F239" s="2586"/>
      <c r="G239" s="2586"/>
      <c r="H239" s="2586"/>
      <c r="I239" s="2586"/>
      <c r="J239" s="1000">
        <f>J223+J229+J236</f>
        <v>10225.64</v>
      </c>
      <c r="L239" s="1530"/>
      <c r="M239" s="1547"/>
      <c r="N239" s="881"/>
      <c r="O239" s="1113"/>
    </row>
    <row r="240" spans="1:15" s="852" customFormat="1" ht="23.25" customHeight="1">
      <c r="A240" s="833"/>
      <c r="B240" s="881"/>
      <c r="C240" s="1001"/>
      <c r="D240" s="1001"/>
      <c r="E240" s="1001"/>
      <c r="F240" s="1001"/>
      <c r="G240" s="881"/>
      <c r="H240" s="1002"/>
      <c r="I240" s="1003"/>
      <c r="J240" s="1004"/>
      <c r="L240" s="1530"/>
      <c r="M240" s="1530"/>
      <c r="N240" s="1119"/>
      <c r="O240" s="1533"/>
    </row>
    <row r="241" spans="1:15" s="832" customFormat="1">
      <c r="A241" s="831"/>
      <c r="B241" s="1005" t="s">
        <v>245</v>
      </c>
      <c r="C241" s="2531" t="s">
        <v>246</v>
      </c>
      <c r="D241" s="2532"/>
      <c r="E241" s="2532"/>
      <c r="F241" s="2533"/>
      <c r="G241" s="905" t="s">
        <v>247</v>
      </c>
      <c r="H241" s="906" t="s">
        <v>248</v>
      </c>
      <c r="I241" s="907" t="s">
        <v>395</v>
      </c>
      <c r="J241" s="908" t="s">
        <v>263</v>
      </c>
      <c r="L241" s="1537"/>
      <c r="M241" s="1537"/>
      <c r="N241" s="1168"/>
      <c r="O241" s="1532"/>
    </row>
    <row r="242" spans="1:15" s="834" customFormat="1" ht="2.25" customHeight="1">
      <c r="A242" s="833"/>
      <c r="B242" s="909"/>
      <c r="C242" s="2534"/>
      <c r="D242" s="2535"/>
      <c r="E242" s="2535"/>
      <c r="F242" s="2535"/>
      <c r="G242" s="910"/>
      <c r="H242" s="911"/>
      <c r="I242" s="912"/>
      <c r="J242" s="913">
        <f>H242*I242</f>
        <v>0</v>
      </c>
      <c r="L242" s="1530"/>
      <c r="M242" s="1530"/>
      <c r="N242" s="1119"/>
      <c r="O242" s="1515"/>
    </row>
    <row r="243" spans="1:15" s="834" customFormat="1">
      <c r="A243" s="833"/>
      <c r="B243" s="914" t="s">
        <v>618</v>
      </c>
      <c r="C243" s="2536" t="s">
        <v>619</v>
      </c>
      <c r="D243" s="2537"/>
      <c r="E243" s="2537"/>
      <c r="F243" s="2538"/>
      <c r="G243" s="915"/>
      <c r="H243" s="916"/>
      <c r="I243" s="917"/>
      <c r="J243" s="918"/>
      <c r="L243" s="1530"/>
      <c r="M243" s="1530"/>
      <c r="N243" s="1119"/>
      <c r="O243" s="1515"/>
    </row>
    <row r="244" spans="1:15" s="835" customFormat="1" ht="4.5" customHeight="1">
      <c r="A244" s="833"/>
      <c r="B244" s="919"/>
      <c r="C244" s="2557"/>
      <c r="D244" s="2557"/>
      <c r="E244" s="2557"/>
      <c r="F244" s="2558"/>
      <c r="G244" s="921"/>
      <c r="H244" s="922"/>
      <c r="I244" s="923"/>
      <c r="J244" s="924"/>
      <c r="L244" s="1530"/>
      <c r="M244" s="1530"/>
      <c r="N244" s="1119"/>
      <c r="O244" s="1515"/>
    </row>
    <row r="245" spans="1:15" s="837" customFormat="1" ht="15">
      <c r="A245" s="836"/>
      <c r="B245" s="925" t="s">
        <v>620</v>
      </c>
      <c r="C245" s="2559" t="s">
        <v>621</v>
      </c>
      <c r="D245" s="2560"/>
      <c r="E245" s="2560"/>
      <c r="F245" s="2561"/>
      <c r="G245" s="926" t="s">
        <v>247</v>
      </c>
      <c r="H245" s="927" t="s">
        <v>248</v>
      </c>
      <c r="I245" s="928" t="s">
        <v>395</v>
      </c>
      <c r="J245" s="929" t="s">
        <v>263</v>
      </c>
      <c r="L245" s="1538" t="s">
        <v>950</v>
      </c>
      <c r="M245" s="1538" t="s">
        <v>951</v>
      </c>
      <c r="N245" s="1521" t="s">
        <v>337</v>
      </c>
      <c r="O245" s="1515"/>
    </row>
    <row r="246" spans="1:15" s="837" customFormat="1" ht="6" customHeight="1">
      <c r="A246" s="836"/>
      <c r="B246" s="953"/>
      <c r="C246" s="2562"/>
      <c r="D246" s="2563"/>
      <c r="E246" s="2563"/>
      <c r="F246" s="2564"/>
      <c r="G246" s="910"/>
      <c r="H246" s="911"/>
      <c r="I246" s="1006"/>
      <c r="J246" s="1007"/>
      <c r="L246" s="1530"/>
      <c r="M246" s="1530"/>
      <c r="N246" s="1518"/>
      <c r="O246" s="1515"/>
    </row>
    <row r="247" spans="1:15" s="837" customFormat="1">
      <c r="A247" s="836"/>
      <c r="B247" s="930"/>
      <c r="C247" s="842"/>
      <c r="D247" s="1029"/>
      <c r="E247" s="1029"/>
      <c r="F247" s="1010" t="s">
        <v>622</v>
      </c>
      <c r="G247" s="921"/>
      <c r="H247" s="922"/>
      <c r="I247" s="923"/>
      <c r="J247" s="924"/>
      <c r="L247" s="1530"/>
      <c r="M247" s="1530"/>
      <c r="N247" s="1518"/>
      <c r="O247" s="1515"/>
    </row>
    <row r="248" spans="1:15" s="837" customFormat="1">
      <c r="A248" s="836"/>
      <c r="B248" s="919"/>
      <c r="C248" s="2565" t="s">
        <v>623</v>
      </c>
      <c r="D248" s="2566"/>
      <c r="E248" s="2566"/>
      <c r="F248" s="2567"/>
      <c r="G248" s="1038"/>
      <c r="H248" s="897"/>
      <c r="I248" s="912"/>
      <c r="J248" s="913"/>
      <c r="L248" s="1530"/>
      <c r="M248" s="1530"/>
      <c r="N248" s="1518">
        <f>42*2.5</f>
        <v>105</v>
      </c>
      <c r="O248" s="1515"/>
    </row>
    <row r="249" spans="1:15" s="837" customFormat="1">
      <c r="A249" s="836"/>
      <c r="B249" s="919"/>
      <c r="C249" s="2568"/>
      <c r="D249" s="2557"/>
      <c r="E249" s="2557"/>
      <c r="F249" s="2558"/>
      <c r="G249" s="921"/>
      <c r="H249" s="922"/>
      <c r="I249" s="912"/>
      <c r="J249" s="913"/>
      <c r="L249" s="1530"/>
      <c r="M249" s="1530"/>
      <c r="N249" s="1518"/>
      <c r="O249" s="1515"/>
    </row>
    <row r="250" spans="1:15" s="837" customFormat="1">
      <c r="A250" s="836"/>
      <c r="B250" s="1024" t="s">
        <v>624</v>
      </c>
      <c r="C250" s="2579" t="s">
        <v>880</v>
      </c>
      <c r="D250" s="2580"/>
      <c r="E250" s="2580"/>
      <c r="F250" s="2581"/>
      <c r="G250" s="1025" t="s">
        <v>413</v>
      </c>
      <c r="H250" s="1026">
        <v>120.25</v>
      </c>
      <c r="I250" s="1027">
        <v>32</v>
      </c>
      <c r="J250" s="1027">
        <f>H250*I250</f>
        <v>3848</v>
      </c>
      <c r="L250" s="1530"/>
      <c r="M250" s="1530"/>
      <c r="N250" s="1518"/>
      <c r="O250" s="1515"/>
    </row>
    <row r="251" spans="1:15" s="837" customFormat="1">
      <c r="A251" s="836"/>
      <c r="B251" s="958" t="s">
        <v>625</v>
      </c>
      <c r="C251" s="2568" t="s">
        <v>881</v>
      </c>
      <c r="D251" s="2557"/>
      <c r="E251" s="2557"/>
      <c r="F251" s="2558"/>
      <c r="G251" s="897" t="s">
        <v>413</v>
      </c>
      <c r="H251" s="922">
        <f>65*0.15</f>
        <v>9.75</v>
      </c>
      <c r="I251" s="939">
        <v>36</v>
      </c>
      <c r="J251" s="939">
        <f>H251*I251</f>
        <v>351</v>
      </c>
      <c r="L251" s="1530"/>
      <c r="M251" s="1530"/>
      <c r="N251" s="1518"/>
      <c r="O251" s="1515"/>
    </row>
    <row r="252" spans="1:15" s="837" customFormat="1" ht="8.25" customHeight="1">
      <c r="A252" s="836"/>
      <c r="B252" s="930"/>
      <c r="C252" s="2568"/>
      <c r="D252" s="2557"/>
      <c r="E252" s="2557"/>
      <c r="F252" s="2558"/>
      <c r="G252" s="897"/>
      <c r="H252" s="922"/>
      <c r="I252" s="912"/>
      <c r="J252" s="913"/>
      <c r="L252" s="1530"/>
      <c r="M252" s="1530"/>
      <c r="N252" s="1518"/>
      <c r="O252" s="1515"/>
    </row>
    <row r="253" spans="1:15" s="834" customFormat="1">
      <c r="A253" s="839"/>
      <c r="B253" s="936"/>
      <c r="C253" s="2568"/>
      <c r="D253" s="2557"/>
      <c r="E253" s="2557"/>
      <c r="F253" s="2558"/>
      <c r="G253" s="897"/>
      <c r="H253" s="977" t="s">
        <v>407</v>
      </c>
      <c r="I253" s="981" t="str">
        <f>B245</f>
        <v>4.1</v>
      </c>
      <c r="J253" s="981">
        <f>SUM(J250:J252)</f>
        <v>4199</v>
      </c>
      <c r="L253" s="1530"/>
      <c r="M253" s="1530"/>
      <c r="N253" s="1060"/>
      <c r="O253" s="1515"/>
    </row>
    <row r="254" spans="1:15" s="837" customFormat="1">
      <c r="A254" s="836"/>
      <c r="B254" s="1021"/>
      <c r="C254" s="2576"/>
      <c r="D254" s="2577"/>
      <c r="E254" s="2577"/>
      <c r="F254" s="2578"/>
      <c r="G254" s="944"/>
      <c r="H254" s="945"/>
      <c r="I254" s="1034"/>
      <c r="J254" s="1039"/>
      <c r="L254" s="1530"/>
      <c r="M254" s="1530"/>
      <c r="N254" s="1518"/>
      <c r="O254" s="1515"/>
    </row>
    <row r="255" spans="1:15" s="837" customFormat="1">
      <c r="A255" s="836"/>
      <c r="B255" s="925" t="s">
        <v>626</v>
      </c>
      <c r="C255" s="2559" t="s">
        <v>627</v>
      </c>
      <c r="D255" s="2560"/>
      <c r="E255" s="2560"/>
      <c r="F255" s="2561"/>
      <c r="G255" s="926" t="s">
        <v>247</v>
      </c>
      <c r="H255" s="927" t="s">
        <v>248</v>
      </c>
      <c r="I255" s="928" t="s">
        <v>395</v>
      </c>
      <c r="J255" s="929" t="s">
        <v>263</v>
      </c>
      <c r="L255" s="1530"/>
      <c r="M255" s="1530"/>
      <c r="N255" s="1518"/>
      <c r="O255" s="1515"/>
    </row>
    <row r="256" spans="1:15" s="837" customFormat="1">
      <c r="A256" s="836"/>
      <c r="B256" s="930"/>
      <c r="C256" s="2565" t="s">
        <v>628</v>
      </c>
      <c r="D256" s="2566"/>
      <c r="E256" s="2566"/>
      <c r="F256" s="2567"/>
      <c r="G256" s="897"/>
      <c r="H256" s="922"/>
      <c r="I256" s="912"/>
      <c r="J256" s="931"/>
      <c r="L256" s="1530"/>
      <c r="M256" s="1530">
        <f>64.63*2.7</f>
        <v>174.501</v>
      </c>
      <c r="N256" s="1518"/>
      <c r="O256" s="1515"/>
    </row>
    <row r="257" spans="1:15" s="837" customFormat="1">
      <c r="A257" s="836"/>
      <c r="B257" s="1024" t="s">
        <v>629</v>
      </c>
      <c r="C257" s="2579" t="s">
        <v>882</v>
      </c>
      <c r="D257" s="2580"/>
      <c r="E257" s="2580"/>
      <c r="F257" s="2581"/>
      <c r="G257" s="1025" t="s">
        <v>413</v>
      </c>
      <c r="H257" s="1026">
        <v>68.2</v>
      </c>
      <c r="I257" s="1027">
        <v>46</v>
      </c>
      <c r="J257" s="1027">
        <f>H257*I257</f>
        <v>3137.2000000000003</v>
      </c>
      <c r="L257" s="1530"/>
      <c r="M257" s="1530"/>
      <c r="N257" s="1518"/>
      <c r="O257" s="1515"/>
    </row>
    <row r="258" spans="1:15" s="837" customFormat="1">
      <c r="A258" s="836"/>
      <c r="B258" s="958" t="s">
        <v>630</v>
      </c>
      <c r="C258" s="2568" t="s">
        <v>883</v>
      </c>
      <c r="D258" s="2557"/>
      <c r="E258" s="2557"/>
      <c r="F258" s="2558"/>
      <c r="G258" s="897" t="s">
        <v>413</v>
      </c>
      <c r="H258" s="922">
        <v>9.3000000000000007</v>
      </c>
      <c r="I258" s="939">
        <v>49</v>
      </c>
      <c r="J258" s="939">
        <f>H258*I258</f>
        <v>455.70000000000005</v>
      </c>
      <c r="L258" s="1530"/>
      <c r="M258" s="1530"/>
      <c r="N258" s="1518"/>
      <c r="O258" s="1515"/>
    </row>
    <row r="259" spans="1:15" s="837" customFormat="1">
      <c r="A259" s="836"/>
      <c r="B259" s="930"/>
      <c r="C259" s="2568"/>
      <c r="D259" s="2557"/>
      <c r="E259" s="2557"/>
      <c r="F259" s="2558"/>
      <c r="G259" s="897"/>
      <c r="H259" s="922"/>
      <c r="I259" s="912"/>
      <c r="J259" s="913"/>
      <c r="L259" s="1530"/>
      <c r="M259" s="1530"/>
      <c r="N259" s="1518"/>
      <c r="O259" s="1515"/>
    </row>
    <row r="260" spans="1:15" s="834" customFormat="1">
      <c r="A260" s="839"/>
      <c r="B260" s="936"/>
      <c r="C260" s="2568"/>
      <c r="D260" s="2557"/>
      <c r="E260" s="2557"/>
      <c r="F260" s="2558"/>
      <c r="G260" s="897"/>
      <c r="H260" s="977" t="s">
        <v>407</v>
      </c>
      <c r="I260" s="981" t="str">
        <f>B255</f>
        <v>4.2</v>
      </c>
      <c r="J260" s="968">
        <f>SUM(J256:J259)</f>
        <v>3592.9000000000005</v>
      </c>
      <c r="L260" s="1530"/>
      <c r="M260" s="1530"/>
      <c r="N260" s="1060"/>
      <c r="O260" s="1515"/>
    </row>
    <row r="261" spans="1:15" s="837" customFormat="1">
      <c r="A261" s="836"/>
      <c r="B261" s="930"/>
      <c r="C261" s="2568"/>
      <c r="D261" s="2557"/>
      <c r="E261" s="2557"/>
      <c r="F261" s="2558"/>
      <c r="G261" s="897"/>
      <c r="H261" s="922"/>
      <c r="I261" s="912"/>
      <c r="J261" s="913"/>
      <c r="L261" s="1530"/>
      <c r="M261" s="1530"/>
      <c r="N261" s="1518"/>
      <c r="O261" s="1515"/>
    </row>
    <row r="262" spans="1:15" s="837" customFormat="1">
      <c r="A262" s="836"/>
      <c r="B262" s="925" t="s">
        <v>631</v>
      </c>
      <c r="C262" s="2559" t="s">
        <v>632</v>
      </c>
      <c r="D262" s="2560"/>
      <c r="E262" s="2560"/>
      <c r="F262" s="2561"/>
      <c r="G262" s="926" t="s">
        <v>247</v>
      </c>
      <c r="H262" s="927" t="s">
        <v>248</v>
      </c>
      <c r="I262" s="928" t="s">
        <v>395</v>
      </c>
      <c r="J262" s="929" t="s">
        <v>263</v>
      </c>
      <c r="L262" s="1530"/>
      <c r="M262" s="1530"/>
      <c r="N262" s="1518"/>
      <c r="O262" s="1515"/>
    </row>
    <row r="263" spans="1:15" s="837" customFormat="1">
      <c r="A263" s="836"/>
      <c r="B263" s="930"/>
      <c r="C263" s="2568"/>
      <c r="D263" s="2557"/>
      <c r="E263" s="2557"/>
      <c r="F263" s="2558"/>
      <c r="G263" s="897"/>
      <c r="H263" s="922"/>
      <c r="I263" s="912"/>
      <c r="J263" s="913"/>
      <c r="L263" s="1530"/>
      <c r="M263" s="1530"/>
      <c r="N263" s="1518"/>
      <c r="O263" s="1515"/>
    </row>
    <row r="264" spans="1:15" s="837" customFormat="1">
      <c r="A264" s="836"/>
      <c r="B264" s="930"/>
      <c r="C264" s="842"/>
      <c r="D264" s="1029"/>
      <c r="E264" s="1029"/>
      <c r="F264" s="1010" t="s">
        <v>633</v>
      </c>
      <c r="G264" s="897"/>
      <c r="H264" s="922"/>
      <c r="I264" s="912"/>
      <c r="J264" s="913"/>
      <c r="L264" s="1530"/>
      <c r="M264" s="1530"/>
      <c r="N264" s="1518"/>
      <c r="O264" s="1515"/>
    </row>
    <row r="265" spans="1:15" s="837" customFormat="1">
      <c r="A265" s="836"/>
      <c r="B265" s="930"/>
      <c r="C265" s="2565" t="s">
        <v>634</v>
      </c>
      <c r="D265" s="2566"/>
      <c r="E265" s="2566"/>
      <c r="F265" s="2567"/>
      <c r="G265" s="897"/>
      <c r="H265" s="922"/>
      <c r="I265" s="912"/>
      <c r="J265" s="931"/>
      <c r="L265" s="1530"/>
      <c r="M265" s="1530">
        <v>193.7</v>
      </c>
      <c r="N265" s="1518"/>
      <c r="O265" s="1515"/>
    </row>
    <row r="266" spans="1:15" s="837" customFormat="1">
      <c r="A266" s="836"/>
      <c r="B266" s="1024" t="s">
        <v>635</v>
      </c>
      <c r="C266" s="2579" t="s">
        <v>884</v>
      </c>
      <c r="D266" s="2580"/>
      <c r="E266" s="2580"/>
      <c r="F266" s="2581"/>
      <c r="G266" s="1025" t="s">
        <v>413</v>
      </c>
      <c r="H266" s="1026">
        <v>24.65</v>
      </c>
      <c r="I266" s="1027">
        <v>33</v>
      </c>
      <c r="J266" s="1027">
        <f>H266*I266</f>
        <v>813.44999999999993</v>
      </c>
      <c r="L266" s="1530"/>
      <c r="M266" s="1530"/>
      <c r="N266" s="1518"/>
      <c r="O266" s="1515"/>
    </row>
    <row r="267" spans="1:15" s="837" customFormat="1">
      <c r="A267" s="836"/>
      <c r="B267" s="958" t="s">
        <v>636</v>
      </c>
      <c r="C267" s="2568" t="s">
        <v>885</v>
      </c>
      <c r="D267" s="2557"/>
      <c r="E267" s="2557"/>
      <c r="F267" s="2558"/>
      <c r="G267" s="897" t="s">
        <v>413</v>
      </c>
      <c r="H267" s="922">
        <v>7.8</v>
      </c>
      <c r="I267" s="939">
        <v>36</v>
      </c>
      <c r="J267" s="939">
        <f>H267*I267</f>
        <v>280.8</v>
      </c>
      <c r="L267" s="1530"/>
      <c r="M267" s="1530"/>
      <c r="N267" s="1518"/>
      <c r="O267" s="1515"/>
    </row>
    <row r="268" spans="1:15" s="837" customFormat="1">
      <c r="A268" s="836"/>
      <c r="B268" s="953"/>
      <c r="C268" s="841"/>
      <c r="D268" s="1040"/>
      <c r="E268" s="1040"/>
      <c r="F268" s="964" t="s">
        <v>637</v>
      </c>
      <c r="G268" s="934"/>
      <c r="H268" s="911"/>
      <c r="I268" s="935"/>
      <c r="J268" s="935"/>
      <c r="L268" s="1530"/>
      <c r="M268" s="1530"/>
      <c r="N268" s="1518"/>
      <c r="O268" s="1515"/>
    </row>
    <row r="269" spans="1:15" s="834" customFormat="1">
      <c r="A269" s="839"/>
      <c r="B269" s="940" t="s">
        <v>638</v>
      </c>
      <c r="C269" s="941" t="s">
        <v>639</v>
      </c>
      <c r="D269" s="942"/>
      <c r="E269" s="942"/>
      <c r="F269" s="943"/>
      <c r="G269" s="944" t="s">
        <v>413</v>
      </c>
      <c r="H269" s="945">
        <v>54.39</v>
      </c>
      <c r="I269" s="946">
        <v>38</v>
      </c>
      <c r="J269" s="946">
        <f>H269*I269</f>
        <v>2066.8200000000002</v>
      </c>
      <c r="L269" s="1530"/>
      <c r="M269" s="1530"/>
      <c r="N269" s="1060"/>
      <c r="O269" s="1515"/>
    </row>
    <row r="270" spans="1:15" s="837" customFormat="1">
      <c r="A270" s="836"/>
      <c r="B270" s="953"/>
      <c r="C270" s="841"/>
      <c r="D270" s="1040"/>
      <c r="E270" s="1040"/>
      <c r="F270" s="964" t="s">
        <v>640</v>
      </c>
      <c r="G270" s="934"/>
      <c r="H270" s="911"/>
      <c r="I270" s="935"/>
      <c r="J270" s="935"/>
      <c r="L270" s="1530"/>
      <c r="M270" s="1530"/>
      <c r="N270" s="1518"/>
      <c r="O270" s="1515"/>
    </row>
    <row r="271" spans="1:15" s="837" customFormat="1">
      <c r="A271" s="836"/>
      <c r="B271" s="958" t="s">
        <v>641</v>
      </c>
      <c r="C271" s="2568" t="s">
        <v>886</v>
      </c>
      <c r="D271" s="2557"/>
      <c r="E271" s="2557"/>
      <c r="F271" s="2558"/>
      <c r="G271" s="897" t="s">
        <v>413</v>
      </c>
      <c r="H271" s="922">
        <v>48.04</v>
      </c>
      <c r="I271" s="939">
        <v>33</v>
      </c>
      <c r="J271" s="939">
        <f>H271*I271</f>
        <v>1585.32</v>
      </c>
      <c r="L271" s="1530"/>
      <c r="M271" s="1530"/>
      <c r="N271" s="1518"/>
      <c r="O271" s="1515"/>
    </row>
    <row r="272" spans="1:15" s="837" customFormat="1">
      <c r="A272" s="836"/>
      <c r="B272" s="940" t="s">
        <v>642</v>
      </c>
      <c r="C272" s="2576" t="s">
        <v>885</v>
      </c>
      <c r="D272" s="2577"/>
      <c r="E272" s="2577"/>
      <c r="F272" s="2578"/>
      <c r="G272" s="944" t="s">
        <v>413</v>
      </c>
      <c r="H272" s="945">
        <v>6.35</v>
      </c>
      <c r="I272" s="946">
        <v>36</v>
      </c>
      <c r="J272" s="946">
        <f>H272*I272</f>
        <v>228.6</v>
      </c>
      <c r="L272" s="1530"/>
      <c r="M272" s="1530"/>
      <c r="N272" s="1518"/>
      <c r="O272" s="1515"/>
    </row>
    <row r="273" spans="1:15" s="834" customFormat="1">
      <c r="A273" s="839"/>
      <c r="B273" s="958"/>
      <c r="C273" s="2568"/>
      <c r="D273" s="2557"/>
      <c r="E273" s="2557"/>
      <c r="F273" s="2558"/>
      <c r="G273" s="897"/>
      <c r="H273" s="922"/>
      <c r="I273" s="912"/>
      <c r="J273" s="913">
        <f>H273*I273</f>
        <v>0</v>
      </c>
      <c r="L273" s="1530"/>
      <c r="M273" s="1530"/>
      <c r="N273" s="1060"/>
      <c r="O273" s="1515"/>
    </row>
    <row r="274" spans="1:15" s="834" customFormat="1">
      <c r="A274" s="839"/>
      <c r="B274" s="936"/>
      <c r="C274" s="2568"/>
      <c r="D274" s="2557"/>
      <c r="E274" s="2557"/>
      <c r="F274" s="2558"/>
      <c r="G274" s="897"/>
      <c r="H274" s="977" t="s">
        <v>407</v>
      </c>
      <c r="I274" s="981" t="str">
        <f>B262</f>
        <v>4.3</v>
      </c>
      <c r="J274" s="968">
        <f>SUM(J266:J273)</f>
        <v>4974.9900000000007</v>
      </c>
      <c r="L274" s="1530"/>
      <c r="M274" s="1530"/>
      <c r="N274" s="1060"/>
      <c r="O274" s="1515"/>
    </row>
    <row r="275" spans="1:15" s="837" customFormat="1">
      <c r="A275" s="836"/>
      <c r="B275" s="930"/>
      <c r="C275" s="2565"/>
      <c r="D275" s="2566"/>
      <c r="E275" s="2566"/>
      <c r="F275" s="2567"/>
      <c r="G275" s="897"/>
      <c r="H275" s="922"/>
      <c r="I275" s="912"/>
      <c r="J275" s="931"/>
      <c r="L275" s="1530"/>
      <c r="M275" s="1530"/>
      <c r="N275" s="1518"/>
      <c r="O275" s="1515"/>
    </row>
    <row r="276" spans="1:15" s="837" customFormat="1">
      <c r="A276" s="836"/>
      <c r="B276" s="925" t="s">
        <v>643</v>
      </c>
      <c r="C276" s="2559" t="s">
        <v>644</v>
      </c>
      <c r="D276" s="2560"/>
      <c r="E276" s="2560"/>
      <c r="F276" s="2561"/>
      <c r="G276" s="926" t="s">
        <v>247</v>
      </c>
      <c r="H276" s="927" t="s">
        <v>248</v>
      </c>
      <c r="I276" s="928" t="s">
        <v>395</v>
      </c>
      <c r="J276" s="929" t="s">
        <v>263</v>
      </c>
      <c r="L276" s="1530"/>
      <c r="M276" s="1530"/>
      <c r="N276" s="1518"/>
      <c r="O276" s="1515"/>
    </row>
    <row r="277" spans="1:15" s="837" customFormat="1">
      <c r="A277" s="836"/>
      <c r="B277" s="930"/>
      <c r="C277" s="2565" t="s">
        <v>645</v>
      </c>
      <c r="D277" s="2566"/>
      <c r="E277" s="2566"/>
      <c r="F277" s="2567"/>
      <c r="G277" s="897"/>
      <c r="H277" s="922"/>
      <c r="I277" s="912"/>
      <c r="J277" s="931"/>
      <c r="L277" s="1530"/>
      <c r="M277" s="1530"/>
      <c r="N277" s="1518"/>
      <c r="O277" s="1515"/>
    </row>
    <row r="278" spans="1:15" s="837" customFormat="1">
      <c r="A278" s="836"/>
      <c r="B278" s="958" t="s">
        <v>646</v>
      </c>
      <c r="C278" s="853" t="s">
        <v>647</v>
      </c>
      <c r="D278" s="937"/>
      <c r="E278" s="937"/>
      <c r="F278" s="938"/>
      <c r="G278" s="897" t="s">
        <v>249</v>
      </c>
      <c r="H278" s="922">
        <v>1</v>
      </c>
      <c r="I278" s="939">
        <v>400</v>
      </c>
      <c r="J278" s="939">
        <f>H278*I278</f>
        <v>400</v>
      </c>
      <c r="L278" s="1542"/>
      <c r="M278" s="1530"/>
      <c r="N278" s="1518"/>
      <c r="O278" s="1515"/>
    </row>
    <row r="279" spans="1:15" s="837" customFormat="1">
      <c r="A279" s="836"/>
      <c r="B279" s="958" t="s">
        <v>648</v>
      </c>
      <c r="C279" s="853" t="s">
        <v>649</v>
      </c>
      <c r="D279" s="937"/>
      <c r="E279" s="937"/>
      <c r="F279" s="938"/>
      <c r="G279" s="897" t="s">
        <v>249</v>
      </c>
      <c r="H279" s="922">
        <v>1</v>
      </c>
      <c r="I279" s="939">
        <v>275</v>
      </c>
      <c r="J279" s="939">
        <f>H279*I279</f>
        <v>275</v>
      </c>
      <c r="L279" s="1529"/>
      <c r="M279" s="1530"/>
      <c r="N279" s="1518"/>
      <c r="O279" s="1515"/>
    </row>
    <row r="280" spans="1:15" s="837" customFormat="1">
      <c r="A280" s="836"/>
      <c r="B280" s="978"/>
      <c r="C280" s="2568"/>
      <c r="D280" s="2557"/>
      <c r="E280" s="2557"/>
      <c r="F280" s="2558"/>
      <c r="G280" s="1041"/>
      <c r="H280" s="1042"/>
      <c r="I280" s="912"/>
      <c r="J280" s="913"/>
      <c r="L280" s="1530"/>
      <c r="M280" s="1530"/>
      <c r="N280" s="1518"/>
      <c r="O280" s="1515"/>
    </row>
    <row r="281" spans="1:15" s="834" customFormat="1">
      <c r="A281" s="839"/>
      <c r="B281" s="936"/>
      <c r="C281" s="2568"/>
      <c r="D281" s="2557"/>
      <c r="E281" s="2557"/>
      <c r="F281" s="2558"/>
      <c r="G281" s="897"/>
      <c r="H281" s="977" t="s">
        <v>407</v>
      </c>
      <c r="I281" s="981" t="str">
        <f>B276</f>
        <v>4.4</v>
      </c>
      <c r="J281" s="968">
        <f>SUM(J277:J280)</f>
        <v>675</v>
      </c>
      <c r="L281" s="1530"/>
      <c r="M281" s="1530"/>
      <c r="N281" s="1060"/>
      <c r="O281" s="1515"/>
    </row>
    <row r="282" spans="1:15" s="837" customFormat="1">
      <c r="A282" s="836"/>
      <c r="B282" s="930"/>
      <c r="C282" s="2568"/>
      <c r="D282" s="2557"/>
      <c r="E282" s="2557"/>
      <c r="F282" s="2558"/>
      <c r="G282" s="897"/>
      <c r="H282" s="922"/>
      <c r="I282" s="912"/>
      <c r="J282" s="913"/>
      <c r="L282" s="1530"/>
      <c r="M282" s="1530"/>
      <c r="N282" s="1517"/>
      <c r="O282" s="1515"/>
    </row>
    <row r="283" spans="1:15" s="837" customFormat="1">
      <c r="A283" s="836"/>
      <c r="B283" s="982"/>
      <c r="C283" s="2569" t="s">
        <v>650</v>
      </c>
      <c r="D283" s="2570"/>
      <c r="E283" s="2570"/>
      <c r="F283" s="2570"/>
      <c r="G283" s="2570"/>
      <c r="H283" s="2570"/>
      <c r="I283" s="2571"/>
      <c r="J283" s="851"/>
      <c r="L283" s="1530"/>
      <c r="M283" s="1530"/>
      <c r="N283" s="1517"/>
      <c r="O283" s="1515"/>
    </row>
    <row r="284" spans="1:15" s="837" customFormat="1">
      <c r="A284" s="836"/>
      <c r="B284" s="978"/>
      <c r="C284" s="932"/>
      <c r="D284" s="862"/>
      <c r="E284" s="862"/>
      <c r="F284" s="862"/>
      <c r="G284" s="934"/>
      <c r="H284" s="546"/>
      <c r="I284" s="983"/>
      <c r="J284" s="984"/>
      <c r="L284" s="1530"/>
      <c r="M284" s="1530"/>
      <c r="N284" s="1517"/>
      <c r="O284" s="1515"/>
    </row>
    <row r="285" spans="1:15" s="852" customFormat="1">
      <c r="A285" s="833"/>
      <c r="B285" s="985" t="s">
        <v>651</v>
      </c>
      <c r="C285" s="2591" t="s">
        <v>652</v>
      </c>
      <c r="D285" s="2592"/>
      <c r="E285" s="2592"/>
      <c r="F285" s="2593"/>
      <c r="G285" s="986"/>
      <c r="H285" s="987"/>
      <c r="I285" s="988"/>
      <c r="J285" s="989"/>
      <c r="L285" s="1530"/>
      <c r="M285" s="1530"/>
      <c r="N285" s="1515"/>
      <c r="O285" s="1533"/>
    </row>
    <row r="286" spans="1:15" s="852" customFormat="1">
      <c r="A286" s="833"/>
      <c r="B286" s="853"/>
      <c r="C286" s="990"/>
      <c r="D286" s="990"/>
      <c r="E286" s="990"/>
      <c r="F286" s="990"/>
      <c r="G286" s="936"/>
      <c r="H286" s="1002"/>
      <c r="I286" s="955"/>
      <c r="J286" s="994"/>
      <c r="L286" s="1530"/>
      <c r="M286" s="1530"/>
      <c r="N286" s="1515"/>
      <c r="O286" s="1533"/>
    </row>
    <row r="287" spans="1:15" s="825" customFormat="1">
      <c r="A287" s="995"/>
      <c r="B287" s="996"/>
      <c r="C287" s="997"/>
      <c r="D287" s="997"/>
      <c r="E287" s="2585" t="s">
        <v>653</v>
      </c>
      <c r="F287" s="2586"/>
      <c r="G287" s="2586"/>
      <c r="H287" s="2586"/>
      <c r="I287" s="2594"/>
      <c r="J287" s="1043">
        <f>J253+J260+J274+J281</f>
        <v>13441.890000000001</v>
      </c>
      <c r="L287" s="1530"/>
      <c r="M287" s="1547"/>
      <c r="N287" s="881"/>
      <c r="O287" s="1113"/>
    </row>
    <row r="288" spans="1:15" s="864" customFormat="1">
      <c r="A288" s="863"/>
      <c r="B288" s="1044"/>
      <c r="C288" s="1045"/>
      <c r="D288" s="1045"/>
      <c r="E288" s="1045"/>
      <c r="F288" s="1045"/>
      <c r="G288" s="1044"/>
      <c r="H288" s="1046"/>
      <c r="I288" s="1047"/>
      <c r="J288" s="1048"/>
      <c r="L288" s="1530"/>
      <c r="M288" s="1530"/>
      <c r="N288" s="1515"/>
      <c r="O288" s="1533"/>
    </row>
    <row r="289" spans="1:15" s="832" customFormat="1">
      <c r="A289" s="831"/>
      <c r="B289" s="1005" t="s">
        <v>245</v>
      </c>
      <c r="C289" s="2531" t="s">
        <v>246</v>
      </c>
      <c r="D289" s="2532"/>
      <c r="E289" s="2532"/>
      <c r="F289" s="2533"/>
      <c r="G289" s="905" t="s">
        <v>247</v>
      </c>
      <c r="H289" s="906" t="s">
        <v>248</v>
      </c>
      <c r="I289" s="907" t="s">
        <v>395</v>
      </c>
      <c r="J289" s="908" t="s">
        <v>263</v>
      </c>
      <c r="L289" s="1537"/>
      <c r="M289" s="1537"/>
      <c r="N289" s="1514"/>
      <c r="O289" s="1532"/>
    </row>
    <row r="290" spans="1:15" s="834" customFormat="1">
      <c r="A290" s="833"/>
      <c r="B290" s="909"/>
      <c r="C290" s="2534"/>
      <c r="D290" s="2535"/>
      <c r="E290" s="2535"/>
      <c r="F290" s="2535"/>
      <c r="G290" s="910"/>
      <c r="H290" s="911"/>
      <c r="I290" s="912"/>
      <c r="J290" s="913">
        <f>H290*I290</f>
        <v>0</v>
      </c>
      <c r="L290" s="1530"/>
      <c r="M290" s="1530"/>
      <c r="N290" s="1515"/>
      <c r="O290" s="1515"/>
    </row>
    <row r="291" spans="1:15" s="834" customFormat="1">
      <c r="A291" s="833"/>
      <c r="B291" s="914" t="s">
        <v>654</v>
      </c>
      <c r="C291" s="2536" t="s">
        <v>655</v>
      </c>
      <c r="D291" s="2537"/>
      <c r="E291" s="2537"/>
      <c r="F291" s="2538"/>
      <c r="G291" s="915"/>
      <c r="H291" s="916"/>
      <c r="I291" s="917"/>
      <c r="J291" s="918"/>
      <c r="L291" s="1530"/>
      <c r="M291" s="1530"/>
      <c r="N291" s="1515"/>
      <c r="O291" s="1515"/>
    </row>
    <row r="292" spans="1:15" s="835" customFormat="1">
      <c r="A292" s="833"/>
      <c r="B292" s="919"/>
      <c r="C292" s="2557"/>
      <c r="D292" s="2557"/>
      <c r="E292" s="2557"/>
      <c r="F292" s="2558"/>
      <c r="G292" s="921"/>
      <c r="H292" s="922"/>
      <c r="I292" s="923"/>
      <c r="J292" s="924"/>
      <c r="L292" s="1530"/>
      <c r="M292" s="1530"/>
      <c r="N292" s="1515"/>
      <c r="O292" s="1515"/>
    </row>
    <row r="293" spans="1:15" s="837" customFormat="1">
      <c r="A293" s="836"/>
      <c r="B293" s="925" t="s">
        <v>656</v>
      </c>
      <c r="C293" s="2559" t="s">
        <v>657</v>
      </c>
      <c r="D293" s="2560"/>
      <c r="E293" s="2560"/>
      <c r="F293" s="2561"/>
      <c r="G293" s="926" t="s">
        <v>247</v>
      </c>
      <c r="H293" s="927" t="s">
        <v>248</v>
      </c>
      <c r="I293" s="928" t="s">
        <v>395</v>
      </c>
      <c r="J293" s="929" t="s">
        <v>263</v>
      </c>
      <c r="L293" s="1530"/>
      <c r="M293" s="1530"/>
      <c r="N293" s="1517"/>
      <c r="O293" s="1515"/>
    </row>
    <row r="294" spans="1:15" s="837" customFormat="1">
      <c r="A294" s="836"/>
      <c r="B294" s="930"/>
      <c r="C294" s="2565" t="s">
        <v>658</v>
      </c>
      <c r="D294" s="2566"/>
      <c r="E294" s="2566"/>
      <c r="F294" s="2567"/>
      <c r="G294" s="897"/>
      <c r="H294" s="922"/>
      <c r="I294" s="912"/>
      <c r="J294" s="931"/>
      <c r="L294" s="1530"/>
      <c r="M294" s="1530"/>
      <c r="N294" s="1517"/>
      <c r="O294" s="1515"/>
    </row>
    <row r="295" spans="1:15" s="866" customFormat="1">
      <c r="A295" s="865"/>
      <c r="B295" s="958" t="s">
        <v>659</v>
      </c>
      <c r="C295" s="853" t="s">
        <v>660</v>
      </c>
      <c r="D295" s="937"/>
      <c r="E295" s="937"/>
      <c r="F295" s="938"/>
      <c r="G295" s="897" t="s">
        <v>251</v>
      </c>
      <c r="H295" s="922">
        <v>1</v>
      </c>
      <c r="I295" s="1032">
        <v>185</v>
      </c>
      <c r="J295" s="1032">
        <f>H295*I295</f>
        <v>185</v>
      </c>
      <c r="L295" s="1537"/>
      <c r="M295" s="1537"/>
      <c r="N295" s="1514"/>
      <c r="O295" s="1067"/>
    </row>
    <row r="296" spans="1:15" s="866" customFormat="1">
      <c r="A296" s="865"/>
      <c r="B296" s="958" t="s">
        <v>661</v>
      </c>
      <c r="C296" s="853" t="s">
        <v>662</v>
      </c>
      <c r="D296" s="937"/>
      <c r="E296" s="937"/>
      <c r="F296" s="938"/>
      <c r="G296" s="897" t="s">
        <v>251</v>
      </c>
      <c r="H296" s="922">
        <v>8</v>
      </c>
      <c r="I296" s="1032">
        <v>215</v>
      </c>
      <c r="J296" s="1032">
        <f>H296*I296</f>
        <v>1720</v>
      </c>
      <c r="L296" s="1537"/>
      <c r="M296" s="1537"/>
      <c r="N296" s="1514"/>
      <c r="O296" s="1067"/>
    </row>
    <row r="297" spans="1:15" s="866" customFormat="1">
      <c r="A297" s="865"/>
      <c r="B297" s="958" t="s">
        <v>663</v>
      </c>
      <c r="C297" s="853" t="s">
        <v>664</v>
      </c>
      <c r="D297" s="937"/>
      <c r="E297" s="937"/>
      <c r="F297" s="938"/>
      <c r="G297" s="897" t="s">
        <v>251</v>
      </c>
      <c r="H297" s="922">
        <v>2</v>
      </c>
      <c r="I297" s="1032">
        <v>360</v>
      </c>
      <c r="J297" s="1032">
        <f>H297*I297</f>
        <v>720</v>
      </c>
      <c r="L297" s="1537"/>
      <c r="M297" s="1537"/>
      <c r="N297" s="1514"/>
      <c r="O297" s="1067"/>
    </row>
    <row r="298" spans="1:15" s="837" customFormat="1">
      <c r="A298" s="836"/>
      <c r="B298" s="930"/>
      <c r="C298" s="2568"/>
      <c r="D298" s="2557"/>
      <c r="E298" s="2557"/>
      <c r="F298" s="2558"/>
      <c r="G298" s="897"/>
      <c r="H298" s="922"/>
      <c r="I298" s="912"/>
      <c r="J298" s="913"/>
      <c r="L298" s="1530"/>
      <c r="M298" s="1530"/>
      <c r="N298" s="1517"/>
      <c r="O298" s="1515"/>
    </row>
    <row r="299" spans="1:15" s="834" customFormat="1">
      <c r="A299" s="839"/>
      <c r="B299" s="936"/>
      <c r="C299" s="2568"/>
      <c r="D299" s="2557"/>
      <c r="E299" s="2557"/>
      <c r="F299" s="2558"/>
      <c r="G299" s="897"/>
      <c r="H299" s="977" t="s">
        <v>407</v>
      </c>
      <c r="I299" s="981" t="str">
        <f>B293</f>
        <v>5.1</v>
      </c>
      <c r="J299" s="968">
        <f>SUM(J295:J298)</f>
        <v>2625</v>
      </c>
      <c r="L299" s="1530"/>
      <c r="M299" s="1530"/>
      <c r="N299" s="1060"/>
      <c r="O299" s="1515"/>
    </row>
    <row r="300" spans="1:15" s="837" customFormat="1">
      <c r="A300" s="836"/>
      <c r="B300" s="930"/>
      <c r="C300" s="2568"/>
      <c r="D300" s="2557"/>
      <c r="E300" s="2557"/>
      <c r="F300" s="2558"/>
      <c r="G300" s="897"/>
      <c r="H300" s="922"/>
      <c r="I300" s="912"/>
      <c r="J300" s="913"/>
      <c r="L300" s="1530"/>
      <c r="M300" s="1530"/>
      <c r="N300" s="1518"/>
      <c r="O300" s="1515"/>
    </row>
    <row r="301" spans="1:15" s="837" customFormat="1">
      <c r="A301" s="836"/>
      <c r="B301" s="925" t="s">
        <v>665</v>
      </c>
      <c r="C301" s="2559" t="s">
        <v>666</v>
      </c>
      <c r="D301" s="2560"/>
      <c r="E301" s="2560"/>
      <c r="F301" s="2561"/>
      <c r="G301" s="926" t="s">
        <v>247</v>
      </c>
      <c r="H301" s="927" t="s">
        <v>248</v>
      </c>
      <c r="I301" s="928" t="s">
        <v>395</v>
      </c>
      <c r="J301" s="929" t="s">
        <v>263</v>
      </c>
      <c r="L301" s="1530"/>
      <c r="M301" s="1530"/>
      <c r="N301" s="1518"/>
      <c r="O301" s="1515"/>
    </row>
    <row r="302" spans="1:15" s="837" customFormat="1">
      <c r="A302" s="836"/>
      <c r="B302" s="930"/>
      <c r="C302" s="2565" t="s">
        <v>667</v>
      </c>
      <c r="D302" s="2566"/>
      <c r="E302" s="2566"/>
      <c r="F302" s="2567"/>
      <c r="G302" s="897"/>
      <c r="H302" s="922"/>
      <c r="I302" s="912"/>
      <c r="J302" s="931"/>
      <c r="L302" s="1530"/>
      <c r="M302" s="1530"/>
      <c r="N302" s="1518"/>
      <c r="O302" s="1515"/>
    </row>
    <row r="303" spans="1:15" s="837" customFormat="1">
      <c r="A303" s="836"/>
      <c r="B303" s="958" t="s">
        <v>668</v>
      </c>
      <c r="C303" s="2568" t="s">
        <v>669</v>
      </c>
      <c r="D303" s="2557"/>
      <c r="E303" s="2557"/>
      <c r="F303" s="2558"/>
      <c r="G303" s="897" t="s">
        <v>249</v>
      </c>
      <c r="H303" s="922">
        <v>1</v>
      </c>
      <c r="I303" s="939">
        <v>2000</v>
      </c>
      <c r="J303" s="939">
        <f>H303*I303</f>
        <v>2000</v>
      </c>
      <c r="L303" s="1530"/>
      <c r="M303" s="1530"/>
      <c r="N303" s="1518"/>
      <c r="O303" s="1515"/>
    </row>
    <row r="304" spans="1:15" s="837" customFormat="1">
      <c r="A304" s="836"/>
      <c r="B304" s="958" t="s">
        <v>659</v>
      </c>
      <c r="C304" s="2568" t="s">
        <v>670</v>
      </c>
      <c r="D304" s="2557"/>
      <c r="E304" s="2557"/>
      <c r="F304" s="2558"/>
      <c r="G304" s="897" t="s">
        <v>413</v>
      </c>
      <c r="H304" s="922">
        <f>H82</f>
        <v>53.55</v>
      </c>
      <c r="I304" s="939">
        <v>53</v>
      </c>
      <c r="J304" s="939">
        <f>H304*I304</f>
        <v>2838.1499999999996</v>
      </c>
      <c r="L304" s="1530"/>
      <c r="M304" s="1530"/>
      <c r="N304" s="1518"/>
      <c r="O304" s="1515"/>
    </row>
    <row r="305" spans="1:21" s="837" customFormat="1">
      <c r="A305" s="836"/>
      <c r="B305" s="958" t="s">
        <v>661</v>
      </c>
      <c r="C305" s="2568" t="s">
        <v>671</v>
      </c>
      <c r="D305" s="2557"/>
      <c r="E305" s="2557"/>
      <c r="F305" s="2558"/>
      <c r="G305" s="897" t="s">
        <v>275</v>
      </c>
      <c r="H305" s="922">
        <v>75.849999999999994</v>
      </c>
      <c r="I305" s="939">
        <v>11</v>
      </c>
      <c r="J305" s="939">
        <f>H305*I305</f>
        <v>834.34999999999991</v>
      </c>
      <c r="L305" s="1530"/>
      <c r="M305" s="1530"/>
      <c r="N305" s="1518"/>
      <c r="O305" s="1515"/>
    </row>
    <row r="306" spans="1:21" s="837" customFormat="1">
      <c r="A306" s="836"/>
      <c r="B306" s="930"/>
      <c r="C306" s="2568"/>
      <c r="D306" s="2557"/>
      <c r="E306" s="2557"/>
      <c r="F306" s="2558"/>
      <c r="G306" s="897"/>
      <c r="H306" s="922"/>
      <c r="I306" s="912"/>
      <c r="J306" s="913"/>
      <c r="L306" s="1530"/>
      <c r="M306" s="1530"/>
      <c r="N306" s="1518"/>
      <c r="O306" s="1515"/>
    </row>
    <row r="307" spans="1:21" s="834" customFormat="1">
      <c r="A307" s="839"/>
      <c r="B307" s="936"/>
      <c r="C307" s="2568"/>
      <c r="D307" s="2557"/>
      <c r="E307" s="2557"/>
      <c r="F307" s="2558"/>
      <c r="G307" s="897"/>
      <c r="H307" s="977" t="s">
        <v>407</v>
      </c>
      <c r="I307" s="981" t="str">
        <f>B301</f>
        <v>5.2</v>
      </c>
      <c r="J307" s="968">
        <f>SUM(J303:J306)</f>
        <v>5672.5</v>
      </c>
      <c r="L307" s="1530"/>
      <c r="M307" s="1530"/>
      <c r="N307" s="1060"/>
      <c r="O307" s="1515"/>
    </row>
    <row r="308" spans="1:21" s="837" customFormat="1">
      <c r="A308" s="836"/>
      <c r="B308" s="930"/>
      <c r="C308" s="2568"/>
      <c r="D308" s="2557"/>
      <c r="E308" s="2557"/>
      <c r="F308" s="2558"/>
      <c r="G308" s="897"/>
      <c r="H308" s="922"/>
      <c r="I308" s="912"/>
      <c r="J308" s="939"/>
      <c r="L308" s="1530"/>
      <c r="M308" s="1530"/>
      <c r="N308" s="1517"/>
      <c r="O308" s="1515"/>
    </row>
    <row r="309" spans="1:21" s="837" customFormat="1">
      <c r="A309" s="836"/>
      <c r="B309" s="982"/>
      <c r="C309" s="2569" t="s">
        <v>672</v>
      </c>
      <c r="D309" s="2570"/>
      <c r="E309" s="2570"/>
      <c r="F309" s="2570"/>
      <c r="G309" s="2570"/>
      <c r="H309" s="2570"/>
      <c r="I309" s="2571"/>
      <c r="J309" s="851"/>
      <c r="L309" s="1530"/>
      <c r="M309" s="1530"/>
      <c r="N309" s="1517"/>
      <c r="O309" s="1515"/>
    </row>
    <row r="310" spans="1:21" s="852" customFormat="1">
      <c r="A310" s="833"/>
      <c r="B310" s="936"/>
      <c r="C310" s="1001"/>
      <c r="D310" s="1001"/>
      <c r="E310" s="1001"/>
      <c r="F310" s="1001"/>
      <c r="G310" s="881"/>
      <c r="H310" s="1002"/>
      <c r="I310" s="1003"/>
      <c r="J310" s="1049"/>
      <c r="L310" s="1530"/>
      <c r="M310" s="1530"/>
      <c r="N310" s="1515"/>
      <c r="O310" s="1533"/>
    </row>
    <row r="311" spans="1:21" s="852" customFormat="1">
      <c r="A311" s="833"/>
      <c r="B311" s="985" t="s">
        <v>673</v>
      </c>
      <c r="C311" s="2591" t="s">
        <v>674</v>
      </c>
      <c r="D311" s="2592"/>
      <c r="E311" s="2592"/>
      <c r="F311" s="2593"/>
      <c r="G311" s="1050"/>
      <c r="H311" s="987"/>
      <c r="I311" s="988"/>
      <c r="J311" s="989"/>
      <c r="L311" s="1530"/>
      <c r="M311" s="1530"/>
      <c r="N311" s="1515"/>
      <c r="O311" s="1533"/>
    </row>
    <row r="312" spans="1:21" s="852" customFormat="1">
      <c r="A312" s="833"/>
      <c r="B312" s="853"/>
      <c r="C312" s="990"/>
      <c r="D312" s="990"/>
      <c r="E312" s="990"/>
      <c r="F312" s="990"/>
      <c r="G312" s="881"/>
      <c r="H312" s="1002"/>
      <c r="I312" s="955"/>
      <c r="J312" s="1051"/>
      <c r="L312" s="1530"/>
      <c r="M312" s="1530"/>
      <c r="N312" s="1515"/>
      <c r="O312" s="1533"/>
    </row>
    <row r="313" spans="1:21" s="825" customFormat="1">
      <c r="A313" s="995"/>
      <c r="B313" s="996"/>
      <c r="C313" s="997"/>
      <c r="D313" s="997"/>
      <c r="E313" s="2585" t="s">
        <v>653</v>
      </c>
      <c r="F313" s="2586"/>
      <c r="G313" s="2586"/>
      <c r="H313" s="2586"/>
      <c r="I313" s="2594"/>
      <c r="J313" s="1000">
        <f>J299+J307</f>
        <v>8297.5</v>
      </c>
      <c r="L313" s="1530"/>
      <c r="M313" s="1547"/>
      <c r="N313" s="881"/>
      <c r="O313" s="1113"/>
    </row>
    <row r="314" spans="1:21" s="864" customFormat="1">
      <c r="A314" s="863"/>
      <c r="B314" s="1044"/>
      <c r="C314" s="1045"/>
      <c r="D314" s="1045"/>
      <c r="E314" s="1045"/>
      <c r="F314" s="1045"/>
      <c r="G314" s="1044"/>
      <c r="H314" s="1046"/>
      <c r="I314" s="1047"/>
      <c r="J314" s="1048"/>
      <c r="L314" s="1530"/>
      <c r="M314" s="1530"/>
      <c r="N314" s="1515"/>
      <c r="O314" s="1533"/>
    </row>
    <row r="315" spans="1:21" s="832" customFormat="1">
      <c r="A315" s="831"/>
      <c r="B315" s="1005" t="s">
        <v>245</v>
      </c>
      <c r="C315" s="2531" t="s">
        <v>246</v>
      </c>
      <c r="D315" s="2532"/>
      <c r="E315" s="2532"/>
      <c r="F315" s="2533"/>
      <c r="G315" s="905" t="s">
        <v>247</v>
      </c>
      <c r="H315" s="906" t="s">
        <v>248</v>
      </c>
      <c r="I315" s="907" t="s">
        <v>395</v>
      </c>
      <c r="J315" s="908" t="s">
        <v>263</v>
      </c>
      <c r="L315" s="1537"/>
      <c r="M315" s="1537"/>
      <c r="N315" s="1514"/>
      <c r="O315" s="1532"/>
    </row>
    <row r="316" spans="1:21" s="834" customFormat="1">
      <c r="A316" s="833"/>
      <c r="B316" s="909"/>
      <c r="C316" s="2534"/>
      <c r="D316" s="2535"/>
      <c r="E316" s="2535"/>
      <c r="F316" s="2535"/>
      <c r="G316" s="910"/>
      <c r="H316" s="911"/>
      <c r="I316" s="912"/>
      <c r="J316" s="913">
        <f>H316*I316</f>
        <v>0</v>
      </c>
      <c r="L316" s="1530"/>
      <c r="M316" s="1530"/>
      <c r="N316" s="1515"/>
      <c r="O316" s="1515"/>
    </row>
    <row r="317" spans="1:21" s="834" customFormat="1">
      <c r="A317" s="833"/>
      <c r="B317" s="914" t="s">
        <v>675</v>
      </c>
      <c r="C317" s="2536" t="s">
        <v>676</v>
      </c>
      <c r="D317" s="2537"/>
      <c r="E317" s="2537"/>
      <c r="F317" s="2538"/>
      <c r="G317" s="915"/>
      <c r="H317" s="916"/>
      <c r="I317" s="917"/>
      <c r="J317" s="918"/>
      <c r="L317" s="1530"/>
      <c r="M317" s="1530"/>
      <c r="N317" s="1515"/>
      <c r="O317" s="1515"/>
    </row>
    <row r="318" spans="1:21" s="834" customFormat="1">
      <c r="A318" s="833"/>
      <c r="B318" s="978"/>
      <c r="C318" s="2595" t="s">
        <v>677</v>
      </c>
      <c r="D318" s="2596"/>
      <c r="E318" s="2596"/>
      <c r="F318" s="2597"/>
      <c r="G318" s="1041"/>
      <c r="H318" s="1042"/>
      <c r="I318" s="912"/>
      <c r="J318" s="913"/>
      <c r="L318" s="1542"/>
      <c r="M318" s="1530"/>
      <c r="N318" s="1515"/>
      <c r="O318" s="1515"/>
    </row>
    <row r="319" spans="1:21" s="837" customFormat="1">
      <c r="A319" s="836"/>
      <c r="B319" s="925" t="s">
        <v>678</v>
      </c>
      <c r="C319" s="2559" t="s">
        <v>679</v>
      </c>
      <c r="D319" s="2560"/>
      <c r="E319" s="2560"/>
      <c r="F319" s="2561"/>
      <c r="G319" s="926" t="s">
        <v>247</v>
      </c>
      <c r="H319" s="927" t="s">
        <v>248</v>
      </c>
      <c r="I319" s="928" t="s">
        <v>395</v>
      </c>
      <c r="J319" s="929" t="s">
        <v>263</v>
      </c>
      <c r="K319" s="842"/>
      <c r="L319" s="1543"/>
      <c r="M319" s="1545"/>
      <c r="N319" s="1518"/>
      <c r="O319" s="1119"/>
      <c r="P319" s="842"/>
      <c r="Q319" s="842"/>
      <c r="R319" s="842"/>
      <c r="S319" s="842"/>
      <c r="T319" s="842"/>
      <c r="U319" s="842"/>
    </row>
    <row r="320" spans="1:21" s="834" customFormat="1">
      <c r="A320" s="833"/>
      <c r="B320" s="1013"/>
      <c r="C320" s="2598" t="s">
        <v>680</v>
      </c>
      <c r="D320" s="2599"/>
      <c r="E320" s="2599"/>
      <c r="F320" s="2600"/>
      <c r="G320" s="934"/>
      <c r="H320" s="911"/>
      <c r="I320" s="956"/>
      <c r="J320" s="1028"/>
      <c r="L320" s="1544"/>
      <c r="M320" s="1530"/>
      <c r="N320" s="1515"/>
      <c r="O320" s="1515"/>
    </row>
    <row r="321" spans="1:15" s="834" customFormat="1">
      <c r="A321" s="833"/>
      <c r="B321" s="940" t="s">
        <v>681</v>
      </c>
      <c r="C321" s="2576" t="s">
        <v>682</v>
      </c>
      <c r="D321" s="2577"/>
      <c r="E321" s="2577"/>
      <c r="F321" s="2578"/>
      <c r="G321" s="944" t="s">
        <v>251</v>
      </c>
      <c r="H321" s="945">
        <v>1</v>
      </c>
      <c r="I321" s="946">
        <v>1950</v>
      </c>
      <c r="J321" s="946">
        <f>H321*I321</f>
        <v>1950</v>
      </c>
      <c r="L321" s="1544"/>
      <c r="M321" s="1530"/>
      <c r="N321" s="1515"/>
      <c r="O321" s="1515"/>
    </row>
    <row r="322" spans="1:15" s="834" customFormat="1">
      <c r="A322" s="833"/>
      <c r="B322" s="936"/>
      <c r="C322" s="2565" t="s">
        <v>683</v>
      </c>
      <c r="D322" s="2566"/>
      <c r="E322" s="2566"/>
      <c r="F322" s="2567"/>
      <c r="G322" s="897"/>
      <c r="H322" s="922"/>
      <c r="I322" s="939"/>
      <c r="J322" s="939"/>
      <c r="L322" s="1544"/>
      <c r="M322" s="1530"/>
      <c r="N322" s="1515"/>
      <c r="O322" s="1515"/>
    </row>
    <row r="323" spans="1:15" s="834" customFormat="1">
      <c r="A323" s="833"/>
      <c r="B323" s="958" t="s">
        <v>684</v>
      </c>
      <c r="C323" s="2568" t="s">
        <v>887</v>
      </c>
      <c r="D323" s="2557"/>
      <c r="E323" s="2557"/>
      <c r="F323" s="2558"/>
      <c r="G323" s="897" t="s">
        <v>251</v>
      </c>
      <c r="H323" s="922">
        <v>1</v>
      </c>
      <c r="I323" s="939">
        <v>1050</v>
      </c>
      <c r="J323" s="939">
        <f>H323*I323</f>
        <v>1050</v>
      </c>
      <c r="L323" s="1529"/>
      <c r="M323" s="1530"/>
      <c r="N323" s="1515"/>
      <c r="O323" s="1515"/>
    </row>
    <row r="324" spans="1:15" s="837" customFormat="1">
      <c r="A324" s="836"/>
      <c r="B324" s="930"/>
      <c r="C324" s="2568"/>
      <c r="D324" s="2557"/>
      <c r="E324" s="2557"/>
      <c r="F324" s="2558"/>
      <c r="G324" s="897"/>
      <c r="H324" s="922"/>
      <c r="I324" s="912"/>
      <c r="J324" s="913"/>
      <c r="L324" s="1530"/>
      <c r="M324" s="1530"/>
      <c r="N324" s="1517"/>
      <c r="O324" s="1515"/>
    </row>
    <row r="325" spans="1:15" s="834" customFormat="1">
      <c r="A325" s="839"/>
      <c r="B325" s="936"/>
      <c r="C325" s="2568"/>
      <c r="D325" s="2557"/>
      <c r="E325" s="2557"/>
      <c r="F325" s="2558"/>
      <c r="G325" s="897"/>
      <c r="H325" s="977" t="s">
        <v>407</v>
      </c>
      <c r="I325" s="981" t="str">
        <f>B319</f>
        <v>6.1</v>
      </c>
      <c r="J325" s="968">
        <f>SUM(J319:J324)</f>
        <v>3000</v>
      </c>
      <c r="L325" s="1530"/>
      <c r="M325" s="1530"/>
      <c r="N325" s="1522"/>
      <c r="O325" s="1515"/>
    </row>
    <row r="326" spans="1:15" s="837" customFormat="1">
      <c r="A326" s="836"/>
      <c r="B326" s="1021"/>
      <c r="C326" s="2576"/>
      <c r="D326" s="2577"/>
      <c r="E326" s="2577"/>
      <c r="F326" s="2578"/>
      <c r="G326" s="944"/>
      <c r="H326" s="945"/>
      <c r="I326" s="1034"/>
      <c r="J326" s="1039"/>
      <c r="L326" s="1530"/>
      <c r="M326" s="1530"/>
      <c r="N326" s="1517"/>
      <c r="O326" s="1515"/>
    </row>
    <row r="327" spans="1:15" s="837" customFormat="1">
      <c r="A327" s="836"/>
      <c r="B327" s="925" t="s">
        <v>685</v>
      </c>
      <c r="C327" s="2559" t="s">
        <v>686</v>
      </c>
      <c r="D327" s="2560"/>
      <c r="E327" s="2560"/>
      <c r="F327" s="2561"/>
      <c r="G327" s="926" t="s">
        <v>247</v>
      </c>
      <c r="H327" s="927" t="s">
        <v>248</v>
      </c>
      <c r="I327" s="928" t="s">
        <v>395</v>
      </c>
      <c r="J327" s="929" t="s">
        <v>263</v>
      </c>
      <c r="L327" s="1530"/>
      <c r="M327" s="1530"/>
      <c r="N327" s="1517"/>
      <c r="O327" s="1515"/>
    </row>
    <row r="328" spans="1:15" s="834" customFormat="1">
      <c r="A328" s="833"/>
      <c r="B328" s="936"/>
      <c r="C328" s="2565" t="s">
        <v>683</v>
      </c>
      <c r="D328" s="2566"/>
      <c r="E328" s="2566"/>
      <c r="F328" s="2567"/>
      <c r="G328" s="897"/>
      <c r="H328" s="922"/>
      <c r="I328" s="939"/>
      <c r="J328" s="939"/>
      <c r="L328" s="1530"/>
      <c r="M328" s="1530"/>
      <c r="N328" s="1515"/>
      <c r="O328" s="1515"/>
    </row>
    <row r="329" spans="1:15" s="834" customFormat="1">
      <c r="A329" s="833"/>
      <c r="B329" s="958" t="s">
        <v>687</v>
      </c>
      <c r="C329" s="2568" t="s">
        <v>887</v>
      </c>
      <c r="D329" s="2557"/>
      <c r="E329" s="2557"/>
      <c r="F329" s="2558"/>
      <c r="G329" s="897" t="s">
        <v>251</v>
      </c>
      <c r="H329" s="922">
        <v>1</v>
      </c>
      <c r="I329" s="939">
        <v>1050</v>
      </c>
      <c r="J329" s="939">
        <f>H329*I329</f>
        <v>1050</v>
      </c>
      <c r="L329" s="1530"/>
      <c r="M329" s="1530"/>
      <c r="N329" s="1515"/>
      <c r="O329" s="1515"/>
    </row>
    <row r="330" spans="1:15" s="834" customFormat="1">
      <c r="A330" s="833"/>
      <c r="B330" s="1013"/>
      <c r="C330" s="2598" t="s">
        <v>688</v>
      </c>
      <c r="D330" s="2599"/>
      <c r="E330" s="2599"/>
      <c r="F330" s="2600"/>
      <c r="G330" s="934"/>
      <c r="H330" s="911"/>
      <c r="I330" s="935"/>
      <c r="J330" s="935"/>
      <c r="L330" s="1530"/>
      <c r="M330" s="1530"/>
      <c r="N330" s="1515"/>
      <c r="O330" s="1515"/>
    </row>
    <row r="331" spans="1:15" s="834" customFormat="1">
      <c r="A331" s="833"/>
      <c r="B331" s="940" t="s">
        <v>689</v>
      </c>
      <c r="C331" s="2576" t="s">
        <v>682</v>
      </c>
      <c r="D331" s="2577"/>
      <c r="E331" s="2577"/>
      <c r="F331" s="2578"/>
      <c r="G331" s="944" t="s">
        <v>251</v>
      </c>
      <c r="H331" s="945">
        <v>1</v>
      </c>
      <c r="I331" s="946">
        <v>1652</v>
      </c>
      <c r="J331" s="946">
        <f>H331*I331</f>
        <v>1652</v>
      </c>
      <c r="L331" s="1530"/>
      <c r="M331" s="1530"/>
      <c r="N331" s="1515"/>
      <c r="O331" s="1515"/>
    </row>
    <row r="332" spans="1:15" s="834" customFormat="1">
      <c r="A332" s="833"/>
      <c r="B332" s="936"/>
      <c r="C332" s="2598" t="s">
        <v>680</v>
      </c>
      <c r="D332" s="2599"/>
      <c r="E332" s="2599"/>
      <c r="F332" s="2600"/>
      <c r="G332" s="897"/>
      <c r="H332" s="922"/>
      <c r="I332" s="939"/>
      <c r="J332" s="939"/>
      <c r="L332" s="1530"/>
      <c r="M332" s="1530"/>
      <c r="N332" s="1515"/>
      <c r="O332" s="1515"/>
    </row>
    <row r="333" spans="1:15" s="834" customFormat="1">
      <c r="A333" s="833"/>
      <c r="B333" s="958" t="s">
        <v>690</v>
      </c>
      <c r="C333" s="2568" t="s">
        <v>682</v>
      </c>
      <c r="D333" s="2557"/>
      <c r="E333" s="2557"/>
      <c r="F333" s="2558"/>
      <c r="G333" s="897" t="s">
        <v>251</v>
      </c>
      <c r="H333" s="922">
        <v>1</v>
      </c>
      <c r="I333" s="939">
        <v>1950</v>
      </c>
      <c r="J333" s="939">
        <f>H333*I333</f>
        <v>1950</v>
      </c>
      <c r="L333" s="1530"/>
      <c r="M333" s="1530"/>
      <c r="N333" s="1515"/>
      <c r="O333" s="1515"/>
    </row>
    <row r="334" spans="1:15" s="834" customFormat="1">
      <c r="A334" s="833"/>
      <c r="B334" s="1052"/>
      <c r="C334" s="2557"/>
      <c r="D334" s="2557"/>
      <c r="E334" s="2557"/>
      <c r="F334" s="2558"/>
      <c r="G334" s="921"/>
      <c r="H334" s="922"/>
      <c r="I334" s="912"/>
      <c r="J334" s="913"/>
      <c r="L334" s="1530"/>
      <c r="M334" s="1530"/>
      <c r="N334" s="1515"/>
      <c r="O334" s="1515"/>
    </row>
    <row r="335" spans="1:15" s="834" customFormat="1">
      <c r="A335" s="839"/>
      <c r="B335" s="936"/>
      <c r="C335" s="2568"/>
      <c r="D335" s="2557"/>
      <c r="E335" s="2557"/>
      <c r="F335" s="2558"/>
      <c r="G335" s="897"/>
      <c r="H335" s="977" t="s">
        <v>407</v>
      </c>
      <c r="I335" s="981" t="str">
        <f>B327</f>
        <v>6.2</v>
      </c>
      <c r="J335" s="968">
        <f>SUM(J329:J334)</f>
        <v>4652</v>
      </c>
      <c r="L335" s="1530"/>
      <c r="M335" s="1530"/>
      <c r="N335" s="1522"/>
      <c r="O335" s="1515"/>
    </row>
    <row r="336" spans="1:15" s="837" customFormat="1">
      <c r="A336" s="836"/>
      <c r="B336" s="930"/>
      <c r="C336" s="2568"/>
      <c r="D336" s="2557"/>
      <c r="E336" s="2557"/>
      <c r="F336" s="2558"/>
      <c r="G336" s="897"/>
      <c r="H336" s="922"/>
      <c r="I336" s="912"/>
      <c r="J336" s="913"/>
      <c r="L336" s="1530"/>
      <c r="M336" s="1530"/>
      <c r="N336" s="1517"/>
      <c r="O336" s="1515"/>
    </row>
    <row r="337" spans="1:15" s="837" customFormat="1">
      <c r="A337" s="836"/>
      <c r="B337" s="982"/>
      <c r="C337" s="2569" t="s">
        <v>691</v>
      </c>
      <c r="D337" s="2570"/>
      <c r="E337" s="2570"/>
      <c r="F337" s="2570"/>
      <c r="G337" s="2570"/>
      <c r="H337" s="2570"/>
      <c r="I337" s="2571"/>
      <c r="J337" s="851"/>
      <c r="L337" s="1530"/>
      <c r="M337" s="1530"/>
      <c r="N337" s="1517"/>
      <c r="O337" s="1515"/>
    </row>
    <row r="338" spans="1:15" s="852" customFormat="1">
      <c r="A338" s="833"/>
      <c r="B338" s="936"/>
      <c r="C338" s="1001"/>
      <c r="D338" s="1001"/>
      <c r="E338" s="1001"/>
      <c r="F338" s="1001"/>
      <c r="G338" s="881"/>
      <c r="H338" s="1002"/>
      <c r="I338" s="1003"/>
      <c r="J338" s="1049"/>
      <c r="L338" s="1530"/>
      <c r="M338" s="1530"/>
      <c r="N338" s="1515"/>
      <c r="O338" s="1533"/>
    </row>
    <row r="339" spans="1:15" s="852" customFormat="1">
      <c r="A339" s="833"/>
      <c r="B339" s="985" t="s">
        <v>692</v>
      </c>
      <c r="C339" s="2591" t="s">
        <v>693</v>
      </c>
      <c r="D339" s="2592"/>
      <c r="E339" s="2592"/>
      <c r="F339" s="2593"/>
      <c r="G339" s="1050"/>
      <c r="H339" s="987"/>
      <c r="I339" s="988"/>
      <c r="J339" s="989"/>
      <c r="L339" s="1530"/>
      <c r="M339" s="1530"/>
      <c r="N339" s="1515"/>
      <c r="O339" s="1533"/>
    </row>
    <row r="340" spans="1:15" s="852" customFormat="1">
      <c r="A340" s="833"/>
      <c r="B340" s="853"/>
      <c r="C340" s="990"/>
      <c r="D340" s="990"/>
      <c r="E340" s="990"/>
      <c r="F340" s="990"/>
      <c r="G340" s="881"/>
      <c r="H340" s="1002"/>
      <c r="I340" s="955"/>
      <c r="J340" s="1051"/>
      <c r="L340" s="1530"/>
      <c r="M340" s="1530"/>
      <c r="N340" s="1515"/>
      <c r="O340" s="1533"/>
    </row>
    <row r="341" spans="1:15" s="825" customFormat="1">
      <c r="A341" s="995"/>
      <c r="B341" s="996"/>
      <c r="C341" s="997"/>
      <c r="D341" s="997"/>
      <c r="E341" s="2585" t="s">
        <v>653</v>
      </c>
      <c r="F341" s="2586"/>
      <c r="G341" s="2586"/>
      <c r="H341" s="2586"/>
      <c r="I341" s="2594"/>
      <c r="J341" s="1000">
        <f>J325+J335</f>
        <v>7652</v>
      </c>
      <c r="L341" s="1530"/>
      <c r="M341" s="1547"/>
      <c r="N341" s="881"/>
      <c r="O341" s="1113"/>
    </row>
    <row r="342" spans="1:15" s="864" customFormat="1">
      <c r="A342" s="863"/>
      <c r="B342" s="1044"/>
      <c r="C342" s="1045"/>
      <c r="D342" s="1045"/>
      <c r="E342" s="1045"/>
      <c r="F342" s="1045"/>
      <c r="G342" s="1044"/>
      <c r="H342" s="1046"/>
      <c r="I342" s="1047"/>
      <c r="J342" s="1048"/>
      <c r="L342" s="1530"/>
      <c r="M342" s="1530"/>
      <c r="N342" s="1515"/>
      <c r="O342" s="1533"/>
    </row>
    <row r="343" spans="1:15" s="832" customFormat="1">
      <c r="A343" s="831"/>
      <c r="B343" s="1005" t="s">
        <v>245</v>
      </c>
      <c r="C343" s="2531" t="s">
        <v>246</v>
      </c>
      <c r="D343" s="2532"/>
      <c r="E343" s="2532"/>
      <c r="F343" s="2533"/>
      <c r="G343" s="905" t="s">
        <v>247</v>
      </c>
      <c r="H343" s="906" t="s">
        <v>248</v>
      </c>
      <c r="I343" s="907" t="s">
        <v>395</v>
      </c>
      <c r="J343" s="908" t="s">
        <v>263</v>
      </c>
      <c r="L343" s="1537"/>
      <c r="M343" s="1537"/>
      <c r="N343" s="1514"/>
      <c r="O343" s="1532"/>
    </row>
    <row r="344" spans="1:15" s="834" customFormat="1">
      <c r="A344" s="833"/>
      <c r="B344" s="909"/>
      <c r="C344" s="2534"/>
      <c r="D344" s="2535"/>
      <c r="E344" s="2535"/>
      <c r="F344" s="2535"/>
      <c r="G344" s="910"/>
      <c r="H344" s="911"/>
      <c r="I344" s="912"/>
      <c r="J344" s="913">
        <f>H344*I344</f>
        <v>0</v>
      </c>
      <c r="L344" s="1530"/>
      <c r="M344" s="1530"/>
      <c r="N344" s="1515"/>
      <c r="O344" s="1515"/>
    </row>
    <row r="345" spans="1:15" s="834" customFormat="1">
      <c r="A345" s="833"/>
      <c r="B345" s="914" t="s">
        <v>694</v>
      </c>
      <c r="C345" s="2536" t="s">
        <v>695</v>
      </c>
      <c r="D345" s="2537"/>
      <c r="E345" s="2537"/>
      <c r="F345" s="2538"/>
      <c r="G345" s="915"/>
      <c r="H345" s="916"/>
      <c r="I345" s="917"/>
      <c r="J345" s="918"/>
      <c r="L345" s="1530"/>
      <c r="M345" s="1530"/>
      <c r="N345" s="1515"/>
      <c r="O345" s="1515"/>
    </row>
    <row r="346" spans="1:15" s="835" customFormat="1">
      <c r="A346" s="833"/>
      <c r="B346" s="919"/>
      <c r="C346" s="2557"/>
      <c r="D346" s="2557"/>
      <c r="E346" s="2557"/>
      <c r="F346" s="2558"/>
      <c r="G346" s="921"/>
      <c r="H346" s="922"/>
      <c r="I346" s="923"/>
      <c r="J346" s="924"/>
      <c r="L346" s="1530"/>
      <c r="M346" s="1530"/>
      <c r="N346" s="1515"/>
      <c r="O346" s="1515"/>
    </row>
    <row r="347" spans="1:15" s="837" customFormat="1">
      <c r="A347" s="836"/>
      <c r="B347" s="925" t="s">
        <v>696</v>
      </c>
      <c r="C347" s="2559" t="s">
        <v>697</v>
      </c>
      <c r="D347" s="2560"/>
      <c r="E347" s="2560"/>
      <c r="F347" s="2561"/>
      <c r="G347" s="926" t="s">
        <v>247</v>
      </c>
      <c r="H347" s="927" t="s">
        <v>248</v>
      </c>
      <c r="I347" s="928" t="s">
        <v>395</v>
      </c>
      <c r="J347" s="929" t="s">
        <v>263</v>
      </c>
      <c r="L347" s="1530"/>
      <c r="M347" s="1530"/>
      <c r="N347" s="1517"/>
      <c r="O347" s="1515"/>
    </row>
    <row r="348" spans="1:15" s="837" customFormat="1">
      <c r="A348" s="836"/>
      <c r="B348" s="930"/>
      <c r="C348" s="2565" t="s">
        <v>698</v>
      </c>
      <c r="D348" s="2566"/>
      <c r="E348" s="2566"/>
      <c r="F348" s="2567"/>
      <c r="G348" s="897"/>
      <c r="H348" s="922"/>
      <c r="I348" s="912"/>
      <c r="J348" s="931"/>
      <c r="L348" s="1530"/>
      <c r="M348" s="1530"/>
      <c r="N348" s="1517"/>
      <c r="O348" s="1515"/>
    </row>
    <row r="349" spans="1:15" s="834" customFormat="1">
      <c r="A349" s="833"/>
      <c r="B349" s="958" t="s">
        <v>699</v>
      </c>
      <c r="C349" s="2568" t="s">
        <v>700</v>
      </c>
      <c r="D349" s="2557"/>
      <c r="E349" s="2557"/>
      <c r="F349" s="2558"/>
      <c r="G349" s="897" t="s">
        <v>265</v>
      </c>
      <c r="H349" s="922">
        <v>1</v>
      </c>
      <c r="I349" s="939">
        <v>100</v>
      </c>
      <c r="J349" s="939">
        <f>H349*I349</f>
        <v>100</v>
      </c>
      <c r="L349" s="1530"/>
      <c r="M349" s="1530"/>
      <c r="N349" s="1515"/>
      <c r="O349" s="1515"/>
    </row>
    <row r="350" spans="1:15" s="834" customFormat="1">
      <c r="A350" s="833"/>
      <c r="B350" s="958" t="s">
        <v>701</v>
      </c>
      <c r="C350" s="2568" t="s">
        <v>702</v>
      </c>
      <c r="D350" s="2557"/>
      <c r="E350" s="2557"/>
      <c r="F350" s="2558"/>
      <c r="G350" s="897" t="s">
        <v>265</v>
      </c>
      <c r="H350" s="922">
        <v>1</v>
      </c>
      <c r="I350" s="939">
        <v>1100</v>
      </c>
      <c r="J350" s="939">
        <f>H350*I350</f>
        <v>1100</v>
      </c>
      <c r="L350" s="1530"/>
      <c r="M350" s="1530"/>
      <c r="N350" s="1515"/>
      <c r="O350" s="1515"/>
    </row>
    <row r="351" spans="1:15" s="834" customFormat="1">
      <c r="A351" s="833"/>
      <c r="B351" s="958" t="s">
        <v>703</v>
      </c>
      <c r="C351" s="2568" t="s">
        <v>704</v>
      </c>
      <c r="D351" s="2557"/>
      <c r="E351" s="2557"/>
      <c r="F351" s="2558"/>
      <c r="G351" s="897" t="s">
        <v>265</v>
      </c>
      <c r="H351" s="922">
        <v>1</v>
      </c>
      <c r="I351" s="939">
        <v>600</v>
      </c>
      <c r="J351" s="939">
        <f>H351*I351</f>
        <v>600</v>
      </c>
      <c r="L351" s="1530"/>
      <c r="M351" s="1530"/>
      <c r="N351" s="1515"/>
      <c r="O351" s="1515"/>
    </row>
    <row r="352" spans="1:15" s="834" customFormat="1">
      <c r="A352" s="833"/>
      <c r="B352" s="958" t="s">
        <v>705</v>
      </c>
      <c r="C352" s="2568" t="s">
        <v>706</v>
      </c>
      <c r="D352" s="2557"/>
      <c r="E352" s="2557"/>
      <c r="F352" s="2558"/>
      <c r="G352" s="897" t="s">
        <v>265</v>
      </c>
      <c r="H352" s="922">
        <v>1</v>
      </c>
      <c r="I352" s="939">
        <v>150</v>
      </c>
      <c r="J352" s="939">
        <f>H352*I352</f>
        <v>150</v>
      </c>
      <c r="L352" s="1530"/>
      <c r="M352" s="1530"/>
      <c r="N352" s="1515"/>
      <c r="O352" s="1515"/>
    </row>
    <row r="353" spans="1:15" s="834" customFormat="1">
      <c r="A353" s="833"/>
      <c r="B353" s="1052"/>
      <c r="C353" s="2557"/>
      <c r="D353" s="2557"/>
      <c r="E353" s="2557"/>
      <c r="F353" s="2558"/>
      <c r="G353" s="921"/>
      <c r="H353" s="922"/>
      <c r="I353" s="912"/>
      <c r="J353" s="913"/>
      <c r="L353" s="1530"/>
      <c r="M353" s="1530"/>
      <c r="N353" s="1515"/>
      <c r="O353" s="1515"/>
    </row>
    <row r="354" spans="1:15" s="834" customFormat="1">
      <c r="A354" s="839"/>
      <c r="B354" s="936"/>
      <c r="C354" s="2568"/>
      <c r="D354" s="2557"/>
      <c r="E354" s="2557"/>
      <c r="F354" s="2558"/>
      <c r="G354" s="897"/>
      <c r="H354" s="977" t="s">
        <v>407</v>
      </c>
      <c r="I354" s="981" t="str">
        <f>B347</f>
        <v>7.1</v>
      </c>
      <c r="J354" s="968">
        <f>SUM(J349:J353)</f>
        <v>1950</v>
      </c>
      <c r="L354" s="1530"/>
      <c r="M354" s="1530"/>
      <c r="N354" s="1060"/>
      <c r="O354" s="1515"/>
    </row>
    <row r="355" spans="1:15" s="837" customFormat="1">
      <c r="A355" s="836"/>
      <c r="B355" s="930"/>
      <c r="C355" s="2568"/>
      <c r="D355" s="2557"/>
      <c r="E355" s="2557"/>
      <c r="F355" s="2558"/>
      <c r="G355" s="897"/>
      <c r="H355" s="922"/>
      <c r="I355" s="912"/>
      <c r="J355" s="913"/>
      <c r="L355" s="1530"/>
      <c r="M355" s="1530"/>
      <c r="N355" s="1518"/>
      <c r="O355" s="1515"/>
    </row>
    <row r="356" spans="1:15" s="837" customFormat="1">
      <c r="A356" s="836"/>
      <c r="B356" s="925" t="s">
        <v>707</v>
      </c>
      <c r="C356" s="2559" t="s">
        <v>708</v>
      </c>
      <c r="D356" s="2560"/>
      <c r="E356" s="2560"/>
      <c r="F356" s="2561"/>
      <c r="G356" s="926" t="s">
        <v>247</v>
      </c>
      <c r="H356" s="927" t="s">
        <v>248</v>
      </c>
      <c r="I356" s="928" t="s">
        <v>395</v>
      </c>
      <c r="J356" s="929" t="s">
        <v>263</v>
      </c>
      <c r="L356" s="1530"/>
      <c r="M356" s="1530"/>
      <c r="N356" s="1518"/>
      <c r="O356" s="1515"/>
    </row>
    <row r="357" spans="1:15" s="837" customFormat="1">
      <c r="A357" s="836"/>
      <c r="B357" s="930"/>
      <c r="C357" s="2565" t="s">
        <v>709</v>
      </c>
      <c r="D357" s="2566"/>
      <c r="E357" s="2566"/>
      <c r="F357" s="2567"/>
      <c r="G357" s="897"/>
      <c r="H357" s="922"/>
      <c r="I357" s="912"/>
      <c r="J357" s="931"/>
      <c r="L357" s="1530"/>
      <c r="M357" s="1530"/>
      <c r="N357" s="1518"/>
      <c r="O357" s="1515"/>
    </row>
    <row r="358" spans="1:15" s="837" customFormat="1">
      <c r="A358" s="836"/>
      <c r="B358" s="958"/>
      <c r="C358" s="842"/>
      <c r="D358" s="1029"/>
      <c r="E358" s="1029"/>
      <c r="F358" s="1053" t="s">
        <v>710</v>
      </c>
      <c r="G358" s="897"/>
      <c r="H358" s="922"/>
      <c r="I358" s="912"/>
      <c r="J358" s="913"/>
      <c r="L358" s="1530"/>
      <c r="M358" s="1530"/>
      <c r="N358" s="1518"/>
      <c r="O358" s="1515"/>
    </row>
    <row r="359" spans="1:15" s="834" customFormat="1">
      <c r="A359" s="833"/>
      <c r="B359" s="958" t="s">
        <v>711</v>
      </c>
      <c r="C359" s="2601" t="s">
        <v>712</v>
      </c>
      <c r="D359" s="2602"/>
      <c r="E359" s="2602"/>
      <c r="F359" s="2603"/>
      <c r="G359" s="921" t="s">
        <v>251</v>
      </c>
      <c r="H359" s="922">
        <v>2</v>
      </c>
      <c r="I359" s="939">
        <v>530</v>
      </c>
      <c r="J359" s="939">
        <f t="shared" ref="J359:J366" si="5">H359*I359</f>
        <v>1060</v>
      </c>
      <c r="L359" s="1530"/>
      <c r="M359" s="1530"/>
      <c r="N359" s="1119"/>
      <c r="O359" s="1515"/>
    </row>
    <row r="360" spans="1:15" s="834" customFormat="1">
      <c r="A360" s="833"/>
      <c r="B360" s="958" t="s">
        <v>713</v>
      </c>
      <c r="C360" s="2601" t="s">
        <v>714</v>
      </c>
      <c r="D360" s="2602"/>
      <c r="E360" s="2602"/>
      <c r="F360" s="2603"/>
      <c r="G360" s="921" t="s">
        <v>251</v>
      </c>
      <c r="H360" s="922">
        <v>1</v>
      </c>
      <c r="I360" s="939">
        <v>455</v>
      </c>
      <c r="J360" s="939">
        <f t="shared" si="5"/>
        <v>455</v>
      </c>
      <c r="L360" s="1530"/>
      <c r="M360" s="1530"/>
      <c r="N360" s="1119"/>
      <c r="O360" s="1515"/>
    </row>
    <row r="361" spans="1:15" s="834" customFormat="1">
      <c r="A361" s="833"/>
      <c r="B361" s="958" t="s">
        <v>715</v>
      </c>
      <c r="C361" s="2601" t="s">
        <v>716</v>
      </c>
      <c r="D361" s="2602"/>
      <c r="E361" s="2602"/>
      <c r="F361" s="2603"/>
      <c r="G361" s="921" t="s">
        <v>265</v>
      </c>
      <c r="H361" s="922">
        <v>1</v>
      </c>
      <c r="I361" s="939">
        <v>200</v>
      </c>
      <c r="J361" s="939">
        <f>H361*I361</f>
        <v>200</v>
      </c>
      <c r="L361" s="1530"/>
      <c r="M361" s="1545"/>
      <c r="N361" s="1119"/>
      <c r="O361" s="1515"/>
    </row>
    <row r="362" spans="1:15" s="834" customFormat="1">
      <c r="A362" s="833"/>
      <c r="B362" s="958" t="s">
        <v>717</v>
      </c>
      <c r="C362" s="2601" t="s">
        <v>718</v>
      </c>
      <c r="D362" s="2602"/>
      <c r="E362" s="2602"/>
      <c r="F362" s="2603"/>
      <c r="G362" s="921" t="s">
        <v>265</v>
      </c>
      <c r="H362" s="922">
        <v>1</v>
      </c>
      <c r="I362" s="939">
        <v>172</v>
      </c>
      <c r="J362" s="939">
        <f>H362*I362</f>
        <v>172</v>
      </c>
      <c r="L362" s="1530"/>
      <c r="M362" s="1530"/>
      <c r="N362" s="1119"/>
      <c r="O362" s="1515"/>
    </row>
    <row r="363" spans="1:15" s="834" customFormat="1">
      <c r="A363" s="833"/>
      <c r="B363" s="940" t="s">
        <v>719</v>
      </c>
      <c r="C363" s="2604" t="s">
        <v>720</v>
      </c>
      <c r="D363" s="2605"/>
      <c r="E363" s="2605"/>
      <c r="F363" s="2606"/>
      <c r="G363" s="1054" t="s">
        <v>251</v>
      </c>
      <c r="H363" s="945">
        <v>1</v>
      </c>
      <c r="I363" s="946">
        <v>555</v>
      </c>
      <c r="J363" s="946">
        <f t="shared" si="5"/>
        <v>555</v>
      </c>
      <c r="L363" s="1530"/>
      <c r="M363" s="1530"/>
      <c r="N363" s="1119"/>
      <c r="O363" s="1515"/>
    </row>
    <row r="364" spans="1:15" s="837" customFormat="1">
      <c r="A364" s="836"/>
      <c r="B364" s="958"/>
      <c r="C364" s="842"/>
      <c r="D364" s="1029"/>
      <c r="E364" s="1029"/>
      <c r="F364" s="1053" t="s">
        <v>721</v>
      </c>
      <c r="G364" s="897"/>
      <c r="H364" s="922"/>
      <c r="I364" s="939"/>
      <c r="J364" s="939"/>
      <c r="L364" s="1530"/>
      <c r="M364" s="1530"/>
      <c r="N364" s="1518"/>
      <c r="O364" s="1515"/>
    </row>
    <row r="365" spans="1:15" s="837" customFormat="1">
      <c r="A365" s="836"/>
      <c r="B365" s="958" t="s">
        <v>722</v>
      </c>
      <c r="C365" s="2601" t="s">
        <v>723</v>
      </c>
      <c r="D365" s="2602"/>
      <c r="E365" s="2602"/>
      <c r="F365" s="2603"/>
      <c r="G365" s="921" t="s">
        <v>251</v>
      </c>
      <c r="H365" s="922">
        <v>1</v>
      </c>
      <c r="I365" s="939">
        <v>395</v>
      </c>
      <c r="J365" s="939">
        <f t="shared" si="5"/>
        <v>395</v>
      </c>
      <c r="L365" s="1542"/>
      <c r="M365" s="1530"/>
      <c r="N365" s="1518"/>
      <c r="O365" s="1515"/>
    </row>
    <row r="366" spans="1:15" s="837" customFormat="1">
      <c r="A366" s="836"/>
      <c r="B366" s="958" t="s">
        <v>724</v>
      </c>
      <c r="C366" s="2601" t="s">
        <v>725</v>
      </c>
      <c r="D366" s="2602"/>
      <c r="E366" s="2602"/>
      <c r="F366" s="2603"/>
      <c r="G366" s="921" t="s">
        <v>251</v>
      </c>
      <c r="H366" s="922">
        <v>1</v>
      </c>
      <c r="I366" s="939">
        <v>498</v>
      </c>
      <c r="J366" s="939">
        <f t="shared" si="5"/>
        <v>498</v>
      </c>
      <c r="L366" s="1529"/>
      <c r="M366" s="1530"/>
      <c r="N366" s="1518"/>
      <c r="O366" s="1515"/>
    </row>
    <row r="367" spans="1:15" s="837" customFormat="1">
      <c r="A367" s="836"/>
      <c r="B367" s="958"/>
      <c r="C367" s="2568"/>
      <c r="D367" s="2557"/>
      <c r="E367" s="2557"/>
      <c r="F367" s="2558"/>
      <c r="G367" s="897"/>
      <c r="H367" s="922"/>
      <c r="I367" s="912"/>
      <c r="J367" s="913"/>
      <c r="L367" s="1530"/>
      <c r="M367" s="1530"/>
      <c r="N367" s="1518"/>
      <c r="O367" s="1515"/>
    </row>
    <row r="368" spans="1:15" s="834" customFormat="1">
      <c r="A368" s="839"/>
      <c r="B368" s="936"/>
      <c r="C368" s="2568"/>
      <c r="D368" s="2557"/>
      <c r="E368" s="2557"/>
      <c r="F368" s="2558"/>
      <c r="G368" s="897"/>
      <c r="H368" s="977" t="s">
        <v>407</v>
      </c>
      <c r="I368" s="981" t="str">
        <f>B356</f>
        <v>7.2</v>
      </c>
      <c r="J368" s="968">
        <f>SUM(J359:J366)</f>
        <v>3335</v>
      </c>
      <c r="L368" s="1530"/>
      <c r="M368" s="1530"/>
      <c r="N368" s="1060"/>
      <c r="O368" s="1515"/>
    </row>
    <row r="369" spans="1:15" s="837" customFormat="1">
      <c r="A369" s="836"/>
      <c r="B369" s="958"/>
      <c r="C369" s="2568"/>
      <c r="D369" s="2557"/>
      <c r="E369" s="2557"/>
      <c r="F369" s="2558"/>
      <c r="G369" s="897"/>
      <c r="H369" s="922"/>
      <c r="I369" s="912"/>
      <c r="J369" s="913"/>
      <c r="L369" s="1530"/>
      <c r="M369" s="1530"/>
      <c r="N369" s="1518"/>
      <c r="O369" s="1515"/>
    </row>
    <row r="370" spans="1:15" s="837" customFormat="1">
      <c r="A370" s="836"/>
      <c r="B370" s="925" t="s">
        <v>726</v>
      </c>
      <c r="C370" s="2559" t="s">
        <v>727</v>
      </c>
      <c r="D370" s="2560"/>
      <c r="E370" s="2560"/>
      <c r="F370" s="2561"/>
      <c r="G370" s="926" t="s">
        <v>247</v>
      </c>
      <c r="H370" s="927" t="s">
        <v>248</v>
      </c>
      <c r="I370" s="928" t="s">
        <v>395</v>
      </c>
      <c r="J370" s="929" t="s">
        <v>263</v>
      </c>
      <c r="L370" s="1542"/>
      <c r="M370" s="1530"/>
      <c r="N370" s="1518"/>
      <c r="O370" s="1515"/>
    </row>
    <row r="371" spans="1:15" s="837" customFormat="1">
      <c r="A371" s="836"/>
      <c r="B371" s="958" t="s">
        <v>728</v>
      </c>
      <c r="C371" s="2568" t="s">
        <v>729</v>
      </c>
      <c r="D371" s="2557"/>
      <c r="E371" s="2557"/>
      <c r="F371" s="2558"/>
      <c r="G371" s="897" t="s">
        <v>249</v>
      </c>
      <c r="H371" s="922">
        <v>1</v>
      </c>
      <c r="I371" s="939">
        <v>1050</v>
      </c>
      <c r="J371" s="939">
        <f>H371*I371</f>
        <v>1050</v>
      </c>
      <c r="L371" s="1543"/>
      <c r="M371" s="1530"/>
      <c r="N371" s="1518"/>
      <c r="O371" s="1515"/>
    </row>
    <row r="372" spans="1:15" s="837" customFormat="1">
      <c r="A372" s="836"/>
      <c r="B372" s="958" t="s">
        <v>730</v>
      </c>
      <c r="C372" s="2573" t="s">
        <v>731</v>
      </c>
      <c r="D372" s="2574"/>
      <c r="E372" s="2574"/>
      <c r="F372" s="2575"/>
      <c r="G372" s="897" t="s">
        <v>249</v>
      </c>
      <c r="H372" s="922">
        <v>1</v>
      </c>
      <c r="I372" s="939">
        <v>450</v>
      </c>
      <c r="J372" s="939">
        <f>H372*I372</f>
        <v>450</v>
      </c>
      <c r="L372" s="1545"/>
      <c r="M372" s="1530"/>
      <c r="N372" s="1518"/>
      <c r="O372" s="1515"/>
    </row>
    <row r="373" spans="1:15" s="837" customFormat="1">
      <c r="A373" s="836"/>
      <c r="B373" s="958"/>
      <c r="C373" s="2568"/>
      <c r="D373" s="2557"/>
      <c r="E373" s="2557"/>
      <c r="F373" s="2558"/>
      <c r="G373" s="897"/>
      <c r="H373" s="922"/>
      <c r="I373" s="912"/>
      <c r="J373" s="913"/>
      <c r="L373" s="1530"/>
      <c r="M373" s="1530"/>
      <c r="N373" s="1518"/>
      <c r="O373" s="1515"/>
    </row>
    <row r="374" spans="1:15" s="834" customFormat="1">
      <c r="A374" s="839"/>
      <c r="B374" s="936"/>
      <c r="C374" s="2568"/>
      <c r="D374" s="2557"/>
      <c r="E374" s="2557"/>
      <c r="F374" s="2558"/>
      <c r="G374" s="897"/>
      <c r="H374" s="977" t="s">
        <v>407</v>
      </c>
      <c r="I374" s="981" t="str">
        <f>B370</f>
        <v>7.3</v>
      </c>
      <c r="J374" s="968">
        <f>SUM(J371:J373)</f>
        <v>1500</v>
      </c>
      <c r="L374" s="1530"/>
      <c r="M374" s="1530"/>
      <c r="N374" s="1060"/>
      <c r="O374" s="1515"/>
    </row>
    <row r="375" spans="1:15" s="837" customFormat="1">
      <c r="A375" s="836"/>
      <c r="B375" s="958"/>
      <c r="C375" s="2568"/>
      <c r="D375" s="2557"/>
      <c r="E375" s="2557"/>
      <c r="F375" s="2558"/>
      <c r="G375" s="897"/>
      <c r="H375" s="922"/>
      <c r="I375" s="912"/>
      <c r="J375" s="913"/>
      <c r="L375" s="1530"/>
      <c r="M375" s="1530"/>
      <c r="N375" s="1517"/>
      <c r="O375" s="1515"/>
    </row>
    <row r="376" spans="1:15" s="837" customFormat="1">
      <c r="A376" s="836"/>
      <c r="B376" s="982"/>
      <c r="C376" s="2569" t="s">
        <v>732</v>
      </c>
      <c r="D376" s="2570"/>
      <c r="E376" s="2570"/>
      <c r="F376" s="2570"/>
      <c r="G376" s="2570"/>
      <c r="H376" s="2570"/>
      <c r="I376" s="2571"/>
      <c r="J376" s="851"/>
      <c r="L376" s="1530"/>
      <c r="M376" s="1530"/>
      <c r="N376" s="1517"/>
      <c r="O376" s="1515"/>
    </row>
    <row r="377" spans="1:15" s="852" customFormat="1" ht="13.5" thickBot="1">
      <c r="A377" s="833"/>
      <c r="B377" s="936"/>
      <c r="C377" s="1001"/>
      <c r="D377" s="1001"/>
      <c r="E377" s="1001"/>
      <c r="F377" s="1001"/>
      <c r="G377" s="881"/>
      <c r="H377" s="1002"/>
      <c r="I377" s="1003"/>
      <c r="J377" s="1049"/>
      <c r="L377" s="1530"/>
      <c r="M377" s="1530"/>
      <c r="N377" s="1515"/>
      <c r="O377" s="1533"/>
    </row>
    <row r="378" spans="1:15" s="852" customFormat="1" ht="13.5" thickBot="1">
      <c r="A378" s="833"/>
      <c r="B378" s="1055" t="s">
        <v>733</v>
      </c>
      <c r="C378" s="2607" t="s">
        <v>734</v>
      </c>
      <c r="D378" s="2608"/>
      <c r="E378" s="2608"/>
      <c r="F378" s="2609"/>
      <c r="G378" s="1050"/>
      <c r="H378" s="987"/>
      <c r="I378" s="988"/>
      <c r="J378" s="989"/>
      <c r="L378" s="1530"/>
      <c r="M378" s="1530"/>
      <c r="N378" s="1515"/>
      <c r="O378" s="1533"/>
    </row>
    <row r="379" spans="1:15" s="852" customFormat="1">
      <c r="A379" s="833"/>
      <c r="B379" s="853"/>
      <c r="C379" s="990"/>
      <c r="D379" s="990"/>
      <c r="E379" s="990"/>
      <c r="F379" s="990"/>
      <c r="G379" s="881"/>
      <c r="H379" s="1002"/>
      <c r="I379" s="955"/>
      <c r="J379" s="1051"/>
      <c r="L379" s="1530"/>
      <c r="M379" s="1530"/>
      <c r="N379" s="1515"/>
      <c r="O379" s="1533"/>
    </row>
    <row r="380" spans="1:15" s="825" customFormat="1">
      <c r="A380" s="995"/>
      <c r="B380" s="996"/>
      <c r="C380" s="997"/>
      <c r="D380" s="997"/>
      <c r="E380" s="2585" t="s">
        <v>735</v>
      </c>
      <c r="F380" s="2586"/>
      <c r="G380" s="2586"/>
      <c r="H380" s="2586"/>
      <c r="I380" s="2594"/>
      <c r="J380" s="1000">
        <f>J354+J368+J374</f>
        <v>6785</v>
      </c>
      <c r="L380" s="1530"/>
      <c r="M380" s="1547"/>
      <c r="N380" s="881"/>
      <c r="O380" s="1113"/>
    </row>
    <row r="381" spans="1:15" s="864" customFormat="1">
      <c r="A381" s="863"/>
      <c r="B381" s="1044"/>
      <c r="C381" s="1045"/>
      <c r="D381" s="1045"/>
      <c r="E381" s="1045"/>
      <c r="F381" s="1045"/>
      <c r="G381" s="1044"/>
      <c r="H381" s="1046"/>
      <c r="I381" s="1047"/>
      <c r="J381" s="1048"/>
      <c r="L381" s="1530"/>
      <c r="M381" s="1530"/>
      <c r="N381" s="1515"/>
      <c r="O381" s="1533"/>
    </row>
    <row r="382" spans="1:15" s="832" customFormat="1">
      <c r="A382" s="831"/>
      <c r="B382" s="1005" t="s">
        <v>245</v>
      </c>
      <c r="C382" s="2531" t="s">
        <v>246</v>
      </c>
      <c r="D382" s="2532"/>
      <c r="E382" s="2532"/>
      <c r="F382" s="2533"/>
      <c r="G382" s="905" t="s">
        <v>247</v>
      </c>
      <c r="H382" s="906" t="s">
        <v>248</v>
      </c>
      <c r="I382" s="907" t="s">
        <v>395</v>
      </c>
      <c r="J382" s="908" t="s">
        <v>263</v>
      </c>
      <c r="L382" s="1537"/>
      <c r="M382" s="1537"/>
      <c r="N382" s="1514"/>
      <c r="O382" s="1532"/>
    </row>
    <row r="383" spans="1:15" s="834" customFormat="1">
      <c r="A383" s="833"/>
      <c r="B383" s="909"/>
      <c r="C383" s="2534"/>
      <c r="D383" s="2535"/>
      <c r="E383" s="2535"/>
      <c r="F383" s="2535"/>
      <c r="G383" s="910"/>
      <c r="H383" s="911"/>
      <c r="I383" s="912"/>
      <c r="J383" s="913">
        <f>H383*I383</f>
        <v>0</v>
      </c>
      <c r="L383" s="1530"/>
      <c r="M383" s="1530"/>
      <c r="N383" s="1515"/>
      <c r="O383" s="1515"/>
    </row>
    <row r="384" spans="1:15" s="834" customFormat="1">
      <c r="A384" s="833"/>
      <c r="B384" s="914" t="s">
        <v>736</v>
      </c>
      <c r="C384" s="2536" t="s">
        <v>737</v>
      </c>
      <c r="D384" s="2537"/>
      <c r="E384" s="2537"/>
      <c r="F384" s="2538"/>
      <c r="G384" s="915"/>
      <c r="H384" s="916"/>
      <c r="I384" s="917"/>
      <c r="J384" s="918"/>
      <c r="L384" s="1530"/>
      <c r="M384" s="1530"/>
      <c r="N384" s="1515"/>
      <c r="O384" s="1515"/>
    </row>
    <row r="385" spans="1:15" s="835" customFormat="1">
      <c r="A385" s="833"/>
      <c r="B385" s="919"/>
      <c r="C385" s="2557"/>
      <c r="D385" s="2557"/>
      <c r="E385" s="2557"/>
      <c r="F385" s="2558"/>
      <c r="G385" s="921"/>
      <c r="H385" s="922"/>
      <c r="I385" s="923"/>
      <c r="J385" s="924"/>
      <c r="L385" s="1530"/>
      <c r="M385" s="1530"/>
      <c r="N385" s="1515"/>
      <c r="O385" s="1515"/>
    </row>
    <row r="386" spans="1:15" s="837" customFormat="1">
      <c r="A386" s="836"/>
      <c r="B386" s="925" t="s">
        <v>738</v>
      </c>
      <c r="C386" s="2559" t="s">
        <v>697</v>
      </c>
      <c r="D386" s="2560"/>
      <c r="E386" s="2560"/>
      <c r="F386" s="2561"/>
      <c r="G386" s="926" t="s">
        <v>247</v>
      </c>
      <c r="H386" s="927" t="s">
        <v>248</v>
      </c>
      <c r="I386" s="928" t="s">
        <v>395</v>
      </c>
      <c r="J386" s="929" t="s">
        <v>263</v>
      </c>
      <c r="L386" s="1530"/>
      <c r="M386" s="1530"/>
      <c r="N386" s="1517"/>
      <c r="O386" s="1515"/>
    </row>
    <row r="387" spans="1:15" s="837" customFormat="1">
      <c r="A387" s="836"/>
      <c r="B387" s="930"/>
      <c r="C387" s="2565" t="s">
        <v>739</v>
      </c>
      <c r="D387" s="2566"/>
      <c r="E387" s="2566"/>
      <c r="F387" s="2567"/>
      <c r="G387" s="897"/>
      <c r="H387" s="922"/>
      <c r="I387" s="912"/>
      <c r="J387" s="931"/>
      <c r="L387" s="1530"/>
      <c r="M387" s="1530"/>
      <c r="N387" s="1517"/>
      <c r="O387" s="1515"/>
    </row>
    <row r="388" spans="1:15" s="837" customFormat="1">
      <c r="A388" s="836"/>
      <c r="B388" s="958" t="s">
        <v>740</v>
      </c>
      <c r="C388" s="2568" t="s">
        <v>741</v>
      </c>
      <c r="D388" s="2557"/>
      <c r="E388" s="2557"/>
      <c r="F388" s="2558"/>
      <c r="G388" s="897" t="s">
        <v>251</v>
      </c>
      <c r="H388" s="922">
        <v>1</v>
      </c>
      <c r="I388" s="939">
        <v>100</v>
      </c>
      <c r="J388" s="939">
        <f>H388*I388</f>
        <v>100</v>
      </c>
      <c r="L388" s="1530"/>
      <c r="M388" s="1530"/>
      <c r="N388" s="1517"/>
      <c r="O388" s="1515"/>
    </row>
    <row r="389" spans="1:15" s="837" customFormat="1">
      <c r="A389" s="836"/>
      <c r="B389" s="958" t="s">
        <v>742</v>
      </c>
      <c r="C389" s="2568" t="s">
        <v>743</v>
      </c>
      <c r="D389" s="2557"/>
      <c r="E389" s="2557"/>
      <c r="F389" s="2558"/>
      <c r="G389" s="897" t="s">
        <v>251</v>
      </c>
      <c r="H389" s="922">
        <v>1</v>
      </c>
      <c r="I389" s="939">
        <v>135</v>
      </c>
      <c r="J389" s="939">
        <f>H389*I389</f>
        <v>135</v>
      </c>
      <c r="L389" s="1530"/>
      <c r="M389" s="1530"/>
      <c r="N389" s="1517"/>
      <c r="O389" s="1515"/>
    </row>
    <row r="390" spans="1:15" s="837" customFormat="1">
      <c r="A390" s="836"/>
      <c r="B390" s="958" t="s">
        <v>744</v>
      </c>
      <c r="C390" s="2568" t="s">
        <v>745</v>
      </c>
      <c r="D390" s="2557"/>
      <c r="E390" s="2557"/>
      <c r="F390" s="2558"/>
      <c r="G390" s="897" t="s">
        <v>265</v>
      </c>
      <c r="H390" s="922">
        <v>1</v>
      </c>
      <c r="I390" s="939">
        <v>430</v>
      </c>
      <c r="J390" s="939">
        <f>H390*I390</f>
        <v>430</v>
      </c>
      <c r="L390" s="1530"/>
      <c r="M390" s="1530"/>
      <c r="N390" s="1517"/>
      <c r="O390" s="1515"/>
    </row>
    <row r="391" spans="1:15" s="837" customFormat="1">
      <c r="A391" s="836"/>
      <c r="B391" s="958" t="s">
        <v>746</v>
      </c>
      <c r="C391" s="2568" t="s">
        <v>747</v>
      </c>
      <c r="D391" s="2557"/>
      <c r="E391" s="2557"/>
      <c r="F391" s="2558"/>
      <c r="G391" s="897" t="s">
        <v>251</v>
      </c>
      <c r="H391" s="922">
        <v>1</v>
      </c>
      <c r="I391" s="939">
        <v>698</v>
      </c>
      <c r="J391" s="939">
        <f>H391*I391</f>
        <v>698</v>
      </c>
      <c r="L391" s="1530"/>
      <c r="M391" s="1530"/>
      <c r="N391" s="1517"/>
      <c r="O391" s="1515"/>
    </row>
    <row r="392" spans="1:15" s="837" customFormat="1">
      <c r="A392" s="836"/>
      <c r="B392" s="958" t="s">
        <v>748</v>
      </c>
      <c r="C392" s="2568" t="s">
        <v>749</v>
      </c>
      <c r="D392" s="2557"/>
      <c r="E392" s="2557"/>
      <c r="F392" s="2558"/>
      <c r="G392" s="897" t="s">
        <v>265</v>
      </c>
      <c r="H392" s="922">
        <v>1</v>
      </c>
      <c r="I392" s="939">
        <v>300</v>
      </c>
      <c r="J392" s="939">
        <f>H392*I392</f>
        <v>300</v>
      </c>
      <c r="L392" s="1530"/>
      <c r="M392" s="1530"/>
      <c r="N392" s="1517"/>
      <c r="O392" s="1515"/>
    </row>
    <row r="393" spans="1:15" s="837" customFormat="1">
      <c r="A393" s="836"/>
      <c r="B393" s="978"/>
      <c r="C393" s="2568"/>
      <c r="D393" s="2557"/>
      <c r="E393" s="2557"/>
      <c r="F393" s="2558"/>
      <c r="G393" s="897"/>
      <c r="H393" s="922"/>
      <c r="I393" s="912"/>
      <c r="J393" s="913"/>
      <c r="L393" s="1530"/>
      <c r="M393" s="1530"/>
      <c r="N393" s="1517"/>
      <c r="O393" s="1515"/>
    </row>
    <row r="394" spans="1:15" s="834" customFormat="1">
      <c r="A394" s="839"/>
      <c r="B394" s="936"/>
      <c r="C394" s="2568"/>
      <c r="D394" s="2557"/>
      <c r="E394" s="2557"/>
      <c r="F394" s="2558"/>
      <c r="G394" s="897"/>
      <c r="H394" s="977" t="s">
        <v>407</v>
      </c>
      <c r="I394" s="981" t="str">
        <f>B386</f>
        <v>8.1</v>
      </c>
      <c r="J394" s="968">
        <f>SUM(J388:J393)</f>
        <v>1663</v>
      </c>
      <c r="L394" s="1530"/>
      <c r="M394" s="1530"/>
      <c r="N394" s="1522"/>
      <c r="O394" s="1515"/>
    </row>
    <row r="395" spans="1:15" s="837" customFormat="1">
      <c r="A395" s="836"/>
      <c r="B395" s="958"/>
      <c r="C395" s="2568"/>
      <c r="D395" s="2557"/>
      <c r="E395" s="2557"/>
      <c r="F395" s="2558"/>
      <c r="G395" s="897"/>
      <c r="H395" s="922"/>
      <c r="I395" s="912"/>
      <c r="J395" s="913"/>
      <c r="L395" s="1530"/>
      <c r="M395" s="1530"/>
      <c r="N395" s="1517"/>
      <c r="O395" s="1515"/>
    </row>
    <row r="396" spans="1:15" s="837" customFormat="1">
      <c r="A396" s="836"/>
      <c r="B396" s="925" t="s">
        <v>750</v>
      </c>
      <c r="C396" s="2559" t="s">
        <v>751</v>
      </c>
      <c r="D396" s="2560"/>
      <c r="E396" s="2560"/>
      <c r="F396" s="2561"/>
      <c r="G396" s="926" t="s">
        <v>247</v>
      </c>
      <c r="H396" s="927" t="s">
        <v>248</v>
      </c>
      <c r="I396" s="928" t="s">
        <v>395</v>
      </c>
      <c r="J396" s="929" t="s">
        <v>263</v>
      </c>
      <c r="L396" s="1530"/>
      <c r="M396" s="1530"/>
      <c r="N396" s="1517"/>
      <c r="O396" s="1515"/>
    </row>
    <row r="397" spans="1:15" s="837" customFormat="1">
      <c r="A397" s="836"/>
      <c r="B397" s="930"/>
      <c r="C397" s="2565" t="s">
        <v>752</v>
      </c>
      <c r="D397" s="2566"/>
      <c r="E397" s="2566"/>
      <c r="F397" s="2567"/>
      <c r="G397" s="897"/>
      <c r="H397" s="922"/>
      <c r="I397" s="912"/>
      <c r="J397" s="931"/>
      <c r="L397" s="1530"/>
      <c r="M397" s="1530"/>
      <c r="N397" s="1517"/>
      <c r="O397" s="1515"/>
    </row>
    <row r="398" spans="1:15" s="837" customFormat="1">
      <c r="A398" s="836"/>
      <c r="B398" s="936"/>
      <c r="C398" s="2610" t="s">
        <v>753</v>
      </c>
      <c r="D398" s="2611"/>
      <c r="E398" s="2611"/>
      <c r="F398" s="2612"/>
      <c r="G398" s="897"/>
      <c r="H398" s="922"/>
      <c r="I398" s="912"/>
      <c r="J398" s="913"/>
      <c r="L398" s="1530"/>
      <c r="M398" s="1530"/>
      <c r="N398" s="1517"/>
      <c r="O398" s="1515"/>
    </row>
    <row r="399" spans="1:15" s="837" customFormat="1">
      <c r="A399" s="836"/>
      <c r="B399" s="936"/>
      <c r="C399" s="2565" t="s">
        <v>754</v>
      </c>
      <c r="D399" s="2566"/>
      <c r="E399" s="2566"/>
      <c r="F399" s="2567"/>
      <c r="G399" s="897"/>
      <c r="H399" s="922"/>
      <c r="I399" s="912"/>
      <c r="J399" s="913"/>
      <c r="L399" s="1530"/>
      <c r="M399" s="1530"/>
      <c r="N399" s="1517"/>
      <c r="O399" s="1515"/>
    </row>
    <row r="400" spans="1:15" s="837" customFormat="1">
      <c r="A400" s="836"/>
      <c r="B400" s="991"/>
      <c r="C400" s="2613" t="s">
        <v>755</v>
      </c>
      <c r="D400" s="2614"/>
      <c r="E400" s="2614"/>
      <c r="F400" s="2615"/>
      <c r="G400" s="944"/>
      <c r="H400" s="945"/>
      <c r="I400" s="1034"/>
      <c r="J400" s="1039"/>
      <c r="L400" s="1530"/>
      <c r="M400" s="1530"/>
      <c r="N400" s="1517"/>
      <c r="O400" s="1515"/>
    </row>
    <row r="401" spans="1:15" s="837" customFormat="1">
      <c r="A401" s="836"/>
      <c r="B401" s="936"/>
      <c r="C401" s="2610" t="s">
        <v>753</v>
      </c>
      <c r="D401" s="2611"/>
      <c r="E401" s="2611"/>
      <c r="F401" s="2612"/>
      <c r="G401" s="897"/>
      <c r="H401" s="922"/>
      <c r="I401" s="912"/>
      <c r="J401" s="913"/>
      <c r="L401" s="1530"/>
      <c r="M401" s="1530"/>
      <c r="N401" s="1517"/>
      <c r="O401" s="1515"/>
    </row>
    <row r="402" spans="1:15" s="837" customFormat="1">
      <c r="A402" s="836"/>
      <c r="B402" s="936"/>
      <c r="C402" s="2565" t="s">
        <v>756</v>
      </c>
      <c r="D402" s="2566"/>
      <c r="E402" s="2566"/>
      <c r="F402" s="2567"/>
      <c r="G402" s="897"/>
      <c r="H402" s="922"/>
      <c r="I402" s="912"/>
      <c r="J402" s="913"/>
      <c r="L402" s="1530"/>
      <c r="M402" s="1530"/>
      <c r="N402" s="1517"/>
      <c r="O402" s="1515"/>
    </row>
    <row r="403" spans="1:15" s="837" customFormat="1">
      <c r="A403" s="836"/>
      <c r="B403" s="936"/>
      <c r="C403" s="2610" t="s">
        <v>757</v>
      </c>
      <c r="D403" s="2616"/>
      <c r="E403" s="2616"/>
      <c r="F403" s="2617"/>
      <c r="G403" s="897"/>
      <c r="H403" s="922"/>
      <c r="I403" s="912"/>
      <c r="J403" s="913"/>
      <c r="L403" s="1530"/>
      <c r="M403" s="1530"/>
      <c r="N403" s="1517"/>
      <c r="O403" s="1515"/>
    </row>
    <row r="404" spans="1:15" s="837" customFormat="1">
      <c r="A404" s="836"/>
      <c r="B404" s="936"/>
      <c r="C404" s="2565" t="s">
        <v>758</v>
      </c>
      <c r="D404" s="2566"/>
      <c r="E404" s="2566"/>
      <c r="F404" s="2567"/>
      <c r="G404" s="897"/>
      <c r="H404" s="922"/>
      <c r="I404" s="912"/>
      <c r="J404" s="913"/>
      <c r="L404" s="1530"/>
      <c r="M404" s="1530"/>
      <c r="N404" s="1517"/>
      <c r="O404" s="1515"/>
    </row>
    <row r="405" spans="1:15" s="837" customFormat="1">
      <c r="A405" s="836"/>
      <c r="B405" s="958"/>
      <c r="C405" s="2589" t="s">
        <v>759</v>
      </c>
      <c r="D405" s="2572"/>
      <c r="E405" s="2572"/>
      <c r="F405" s="2590"/>
      <c r="G405" s="897"/>
      <c r="H405" s="922"/>
      <c r="I405" s="912"/>
      <c r="J405" s="913"/>
      <c r="L405" s="1530"/>
      <c r="M405" s="1530"/>
      <c r="N405" s="1517"/>
      <c r="O405" s="1515"/>
    </row>
    <row r="406" spans="1:15" s="837" customFormat="1">
      <c r="A406" s="836"/>
      <c r="B406" s="958" t="s">
        <v>760</v>
      </c>
      <c r="C406" s="2568" t="s">
        <v>761</v>
      </c>
      <c r="D406" s="2557"/>
      <c r="E406" s="2557"/>
      <c r="F406" s="2558"/>
      <c r="G406" s="897" t="s">
        <v>249</v>
      </c>
      <c r="H406" s="922">
        <v>1</v>
      </c>
      <c r="I406" s="939">
        <v>75</v>
      </c>
      <c r="J406" s="939">
        <f t="shared" ref="J406:J425" si="6">H406*I406</f>
        <v>75</v>
      </c>
      <c r="L406" s="1530"/>
      <c r="M406" s="1530"/>
      <c r="N406" s="1517"/>
      <c r="O406" s="1515"/>
    </row>
    <row r="407" spans="1:15" s="837" customFormat="1">
      <c r="A407" s="836"/>
      <c r="B407" s="958" t="s">
        <v>762</v>
      </c>
      <c r="C407" s="2568" t="s">
        <v>763</v>
      </c>
      <c r="D407" s="2557"/>
      <c r="E407" s="2557"/>
      <c r="F407" s="2558"/>
      <c r="G407" s="897" t="s">
        <v>249</v>
      </c>
      <c r="H407" s="922">
        <v>1</v>
      </c>
      <c r="I407" s="939">
        <v>500</v>
      </c>
      <c r="J407" s="939">
        <f t="shared" si="6"/>
        <v>500</v>
      </c>
      <c r="L407" s="1530"/>
      <c r="M407" s="1530"/>
      <c r="N407" s="1517"/>
      <c r="O407" s="1515"/>
    </row>
    <row r="408" spans="1:15" s="837" customFormat="1">
      <c r="A408" s="836"/>
      <c r="B408" s="958" t="s">
        <v>764</v>
      </c>
      <c r="C408" s="2568" t="s">
        <v>765</v>
      </c>
      <c r="D408" s="2557"/>
      <c r="E408" s="2557"/>
      <c r="F408" s="2558"/>
      <c r="G408" s="897" t="s">
        <v>249</v>
      </c>
      <c r="H408" s="922">
        <v>1</v>
      </c>
      <c r="I408" s="939">
        <v>235</v>
      </c>
      <c r="J408" s="939">
        <f t="shared" si="6"/>
        <v>235</v>
      </c>
      <c r="L408" s="1530"/>
      <c r="M408" s="1530"/>
      <c r="N408" s="1517"/>
      <c r="O408" s="1515"/>
    </row>
    <row r="409" spans="1:15" s="837" customFormat="1">
      <c r="A409" s="836"/>
      <c r="B409" s="958" t="s">
        <v>766</v>
      </c>
      <c r="C409" s="2568" t="s">
        <v>767</v>
      </c>
      <c r="D409" s="2557"/>
      <c r="E409" s="2557"/>
      <c r="F409" s="2558"/>
      <c r="G409" s="897" t="s">
        <v>249</v>
      </c>
      <c r="H409" s="922">
        <v>1</v>
      </c>
      <c r="I409" s="939">
        <v>235</v>
      </c>
      <c r="J409" s="939">
        <f t="shared" si="6"/>
        <v>235</v>
      </c>
      <c r="L409" s="1530"/>
      <c r="M409" s="1530"/>
      <c r="N409" s="1517"/>
      <c r="O409" s="1515"/>
    </row>
    <row r="410" spans="1:15" s="837" customFormat="1">
      <c r="A410" s="836"/>
      <c r="B410" s="958" t="s">
        <v>768</v>
      </c>
      <c r="C410" s="2568" t="s">
        <v>769</v>
      </c>
      <c r="D410" s="2557"/>
      <c r="E410" s="2557"/>
      <c r="F410" s="2558"/>
      <c r="G410" s="897" t="s">
        <v>249</v>
      </c>
      <c r="H410" s="922">
        <v>1</v>
      </c>
      <c r="I410" s="939">
        <v>185</v>
      </c>
      <c r="J410" s="939">
        <f t="shared" si="6"/>
        <v>185</v>
      </c>
      <c r="L410" s="1530"/>
      <c r="M410" s="1530"/>
      <c r="N410" s="1517"/>
      <c r="O410" s="1515"/>
    </row>
    <row r="411" spans="1:15" s="837" customFormat="1">
      <c r="A411" s="836"/>
      <c r="B411" s="958" t="s">
        <v>770</v>
      </c>
      <c r="C411" s="2568" t="s">
        <v>771</v>
      </c>
      <c r="D411" s="2557"/>
      <c r="E411" s="2557"/>
      <c r="F411" s="2558"/>
      <c r="G411" s="897" t="s">
        <v>249</v>
      </c>
      <c r="H411" s="922">
        <v>1</v>
      </c>
      <c r="I411" s="939">
        <v>475</v>
      </c>
      <c r="J411" s="939">
        <f t="shared" si="6"/>
        <v>475</v>
      </c>
      <c r="L411" s="1530"/>
      <c r="M411" s="1530"/>
      <c r="N411" s="1517"/>
      <c r="O411" s="1515"/>
    </row>
    <row r="412" spans="1:15" s="837" customFormat="1">
      <c r="A412" s="836"/>
      <c r="B412" s="958" t="s">
        <v>772</v>
      </c>
      <c r="C412" s="2568" t="s">
        <v>773</v>
      </c>
      <c r="D412" s="2557"/>
      <c r="E412" s="2557"/>
      <c r="F412" s="2558"/>
      <c r="G412" s="897" t="s">
        <v>249</v>
      </c>
      <c r="H412" s="922">
        <v>1</v>
      </c>
      <c r="I412" s="939">
        <v>95</v>
      </c>
      <c r="J412" s="939">
        <f t="shared" si="6"/>
        <v>95</v>
      </c>
      <c r="L412" s="1530"/>
      <c r="M412" s="1530"/>
      <c r="N412" s="1517"/>
      <c r="O412" s="1515"/>
    </row>
    <row r="413" spans="1:15" s="837" customFormat="1">
      <c r="A413" s="836"/>
      <c r="B413" s="958" t="s">
        <v>774</v>
      </c>
      <c r="C413" s="2568" t="s">
        <v>775</v>
      </c>
      <c r="D413" s="2557"/>
      <c r="E413" s="2557"/>
      <c r="F413" s="2558"/>
      <c r="G413" s="897" t="s">
        <v>249</v>
      </c>
      <c r="H413" s="922">
        <v>1</v>
      </c>
      <c r="I413" s="939">
        <v>175</v>
      </c>
      <c r="J413" s="939">
        <f t="shared" si="6"/>
        <v>175</v>
      </c>
      <c r="L413" s="1530"/>
      <c r="M413" s="1530"/>
      <c r="N413" s="1517"/>
      <c r="O413" s="1515"/>
    </row>
    <row r="414" spans="1:15" s="837" customFormat="1">
      <c r="A414" s="836"/>
      <c r="B414" s="958" t="s">
        <v>776</v>
      </c>
      <c r="C414" s="2568" t="s">
        <v>777</v>
      </c>
      <c r="D414" s="2557"/>
      <c r="E414" s="2557"/>
      <c r="F414" s="2558"/>
      <c r="G414" s="897" t="s">
        <v>249</v>
      </c>
      <c r="H414" s="922">
        <v>1</v>
      </c>
      <c r="I414" s="939">
        <v>115</v>
      </c>
      <c r="J414" s="939">
        <f t="shared" si="6"/>
        <v>115</v>
      </c>
      <c r="L414" s="1530"/>
      <c r="M414" s="1530"/>
      <c r="N414" s="1517"/>
      <c r="O414" s="1515"/>
    </row>
    <row r="415" spans="1:15" s="837" customFormat="1">
      <c r="A415" s="836"/>
      <c r="B415" s="958"/>
      <c r="C415" s="2589" t="s">
        <v>778</v>
      </c>
      <c r="D415" s="2572"/>
      <c r="E415" s="2572"/>
      <c r="F415" s="2590"/>
      <c r="G415" s="897"/>
      <c r="H415" s="922"/>
      <c r="I415" s="939"/>
      <c r="J415" s="939">
        <f t="shared" si="6"/>
        <v>0</v>
      </c>
      <c r="L415" s="1530"/>
      <c r="M415" s="1530"/>
      <c r="N415" s="1517"/>
      <c r="O415" s="1515"/>
    </row>
    <row r="416" spans="1:15" s="837" customFormat="1">
      <c r="A416" s="836"/>
      <c r="B416" s="958" t="s">
        <v>779</v>
      </c>
      <c r="C416" s="2568" t="s">
        <v>780</v>
      </c>
      <c r="D416" s="2557"/>
      <c r="E416" s="2557"/>
      <c r="F416" s="2558"/>
      <c r="G416" s="897" t="s">
        <v>249</v>
      </c>
      <c r="H416" s="922">
        <v>1</v>
      </c>
      <c r="I416" s="939">
        <v>855</v>
      </c>
      <c r="J416" s="939">
        <f t="shared" si="6"/>
        <v>855</v>
      </c>
      <c r="L416" s="1530"/>
      <c r="M416" s="1530"/>
      <c r="N416" s="1517"/>
      <c r="O416" s="1515"/>
    </row>
    <row r="417" spans="1:15" s="837" customFormat="1">
      <c r="A417" s="836"/>
      <c r="B417" s="958" t="s">
        <v>781</v>
      </c>
      <c r="C417" s="2568" t="s">
        <v>782</v>
      </c>
      <c r="D417" s="2557"/>
      <c r="E417" s="2557"/>
      <c r="F417" s="2558"/>
      <c r="G417" s="897" t="s">
        <v>249</v>
      </c>
      <c r="H417" s="922">
        <v>1</v>
      </c>
      <c r="I417" s="939">
        <v>755</v>
      </c>
      <c r="J417" s="939">
        <f t="shared" si="6"/>
        <v>755</v>
      </c>
      <c r="L417" s="1530"/>
      <c r="M417" s="1530"/>
      <c r="N417" s="1517"/>
      <c r="O417" s="1515"/>
    </row>
    <row r="418" spans="1:15" s="837" customFormat="1">
      <c r="A418" s="836"/>
      <c r="B418" s="958" t="s">
        <v>783</v>
      </c>
      <c r="C418" s="2568" t="s">
        <v>784</v>
      </c>
      <c r="D418" s="2557"/>
      <c r="E418" s="2557"/>
      <c r="F418" s="2558"/>
      <c r="G418" s="897" t="s">
        <v>249</v>
      </c>
      <c r="H418" s="922">
        <v>1</v>
      </c>
      <c r="I418" s="939">
        <v>175</v>
      </c>
      <c r="J418" s="939">
        <f t="shared" si="6"/>
        <v>175</v>
      </c>
      <c r="L418" s="1530"/>
      <c r="M418" s="1530"/>
      <c r="N418" s="1517"/>
      <c r="O418" s="1515"/>
    </row>
    <row r="419" spans="1:15" s="837" customFormat="1">
      <c r="A419" s="836"/>
      <c r="B419" s="958"/>
      <c r="C419" s="2589" t="s">
        <v>785</v>
      </c>
      <c r="D419" s="2572"/>
      <c r="E419" s="2572"/>
      <c r="F419" s="2590"/>
      <c r="G419" s="897"/>
      <c r="H419" s="922"/>
      <c r="I419" s="939"/>
      <c r="J419" s="939">
        <f t="shared" si="6"/>
        <v>0</v>
      </c>
      <c r="L419" s="1530"/>
      <c r="M419" s="1530"/>
      <c r="N419" s="1517"/>
      <c r="O419" s="1515"/>
    </row>
    <row r="420" spans="1:15" s="837" customFormat="1">
      <c r="A420" s="836"/>
      <c r="B420" s="958" t="s">
        <v>786</v>
      </c>
      <c r="C420" s="2568" t="s">
        <v>787</v>
      </c>
      <c r="D420" s="2557"/>
      <c r="E420" s="2557"/>
      <c r="F420" s="2558"/>
      <c r="G420" s="897" t="s">
        <v>249</v>
      </c>
      <c r="H420" s="922">
        <v>1</v>
      </c>
      <c r="I420" s="939">
        <v>75</v>
      </c>
      <c r="J420" s="939">
        <f t="shared" si="6"/>
        <v>75</v>
      </c>
      <c r="L420" s="1530"/>
      <c r="M420" s="1530"/>
      <c r="N420" s="1517"/>
      <c r="O420" s="1515"/>
    </row>
    <row r="421" spans="1:15" s="837" customFormat="1">
      <c r="A421" s="836"/>
      <c r="B421" s="958" t="s">
        <v>788</v>
      </c>
      <c r="C421" s="2568" t="s">
        <v>789</v>
      </c>
      <c r="D421" s="2557"/>
      <c r="E421" s="2557"/>
      <c r="F421" s="2558"/>
      <c r="G421" s="897" t="s">
        <v>249</v>
      </c>
      <c r="H421" s="922">
        <v>1</v>
      </c>
      <c r="I421" s="939">
        <v>500</v>
      </c>
      <c r="J421" s="939">
        <f t="shared" si="6"/>
        <v>500</v>
      </c>
      <c r="L421" s="1530"/>
      <c r="M421" s="1530"/>
      <c r="N421" s="1517"/>
      <c r="O421" s="1515"/>
    </row>
    <row r="422" spans="1:15" s="837" customFormat="1">
      <c r="A422" s="836"/>
      <c r="B422" s="958" t="s">
        <v>790</v>
      </c>
      <c r="C422" s="2568" t="s">
        <v>791</v>
      </c>
      <c r="D422" s="2557"/>
      <c r="E422" s="2557"/>
      <c r="F422" s="2558"/>
      <c r="G422" s="897" t="s">
        <v>249</v>
      </c>
      <c r="H422" s="922">
        <v>1</v>
      </c>
      <c r="I422" s="939">
        <v>500</v>
      </c>
      <c r="J422" s="939">
        <f t="shared" si="6"/>
        <v>500</v>
      </c>
      <c r="L422" s="1530"/>
      <c r="M422" s="1530"/>
      <c r="N422" s="1517"/>
      <c r="O422" s="1515"/>
    </row>
    <row r="423" spans="1:15" s="837" customFormat="1">
      <c r="A423" s="836"/>
      <c r="B423" s="958" t="s">
        <v>792</v>
      </c>
      <c r="C423" s="2568" t="s">
        <v>793</v>
      </c>
      <c r="D423" s="2557"/>
      <c r="E423" s="2557"/>
      <c r="F423" s="2558"/>
      <c r="G423" s="897" t="s">
        <v>249</v>
      </c>
      <c r="H423" s="922">
        <v>1</v>
      </c>
      <c r="I423" s="939">
        <v>385</v>
      </c>
      <c r="J423" s="939">
        <f t="shared" si="6"/>
        <v>385</v>
      </c>
      <c r="L423" s="1530"/>
      <c r="M423" s="1530"/>
      <c r="N423" s="1517"/>
      <c r="O423" s="1515"/>
    </row>
    <row r="424" spans="1:15" s="837" customFormat="1">
      <c r="A424" s="836"/>
      <c r="B424" s="958" t="s">
        <v>794</v>
      </c>
      <c r="C424" s="2568" t="s">
        <v>773</v>
      </c>
      <c r="D424" s="2557"/>
      <c r="E424" s="2557"/>
      <c r="F424" s="2558"/>
      <c r="G424" s="897" t="s">
        <v>249</v>
      </c>
      <c r="H424" s="922">
        <v>1</v>
      </c>
      <c r="I424" s="939">
        <v>95</v>
      </c>
      <c r="J424" s="939">
        <f t="shared" si="6"/>
        <v>95</v>
      </c>
      <c r="L424" s="1530"/>
      <c r="M424" s="1530"/>
      <c r="N424" s="1517"/>
      <c r="O424" s="1515"/>
    </row>
    <row r="425" spans="1:15" s="837" customFormat="1">
      <c r="A425" s="836"/>
      <c r="B425" s="958" t="s">
        <v>795</v>
      </c>
      <c r="C425" s="2568" t="s">
        <v>796</v>
      </c>
      <c r="D425" s="2557"/>
      <c r="E425" s="2557"/>
      <c r="F425" s="2558"/>
      <c r="G425" s="897" t="s">
        <v>249</v>
      </c>
      <c r="H425" s="922">
        <v>1</v>
      </c>
      <c r="I425" s="939">
        <v>545</v>
      </c>
      <c r="J425" s="939">
        <f t="shared" si="6"/>
        <v>545</v>
      </c>
      <c r="L425" s="1530"/>
      <c r="M425" s="1530"/>
      <c r="N425" s="1517"/>
      <c r="O425" s="1515"/>
    </row>
    <row r="426" spans="1:15" s="837" customFormat="1">
      <c r="A426" s="836"/>
      <c r="B426" s="978"/>
      <c r="C426" s="2568"/>
      <c r="D426" s="2557"/>
      <c r="E426" s="2557"/>
      <c r="F426" s="2558"/>
      <c r="G426" s="897"/>
      <c r="H426" s="922"/>
      <c r="I426" s="912"/>
      <c r="J426" s="913"/>
      <c r="L426" s="1530"/>
      <c r="M426" s="1530"/>
      <c r="N426" s="1517"/>
      <c r="O426" s="1515"/>
    </row>
    <row r="427" spans="1:15" s="834" customFormat="1">
      <c r="A427" s="839"/>
      <c r="B427" s="936"/>
      <c r="C427" s="2568"/>
      <c r="D427" s="2557"/>
      <c r="E427" s="2557"/>
      <c r="F427" s="2558"/>
      <c r="G427" s="897"/>
      <c r="H427" s="977" t="s">
        <v>407</v>
      </c>
      <c r="I427" s="981" t="str">
        <f>B396</f>
        <v>8.2</v>
      </c>
      <c r="J427" s="968">
        <f>SUM(J406:J426)</f>
        <v>5975</v>
      </c>
      <c r="L427" s="1530"/>
      <c r="M427" s="1530"/>
      <c r="N427" s="1522"/>
      <c r="O427" s="1515"/>
    </row>
    <row r="428" spans="1:15" s="837" customFormat="1">
      <c r="A428" s="836"/>
      <c r="B428" s="978"/>
      <c r="C428" s="2568"/>
      <c r="D428" s="2557"/>
      <c r="E428" s="2557"/>
      <c r="F428" s="2558"/>
      <c r="G428" s="897"/>
      <c r="H428" s="922"/>
      <c r="I428" s="912"/>
      <c r="J428" s="913"/>
      <c r="L428" s="1530"/>
      <c r="M428" s="1530"/>
      <c r="N428" s="1517"/>
      <c r="O428" s="1515"/>
    </row>
    <row r="429" spans="1:15" s="837" customFormat="1">
      <c r="A429" s="836"/>
      <c r="B429" s="925" t="s">
        <v>797</v>
      </c>
      <c r="C429" s="2559" t="s">
        <v>798</v>
      </c>
      <c r="D429" s="2560"/>
      <c r="E429" s="2560"/>
      <c r="F429" s="2561"/>
      <c r="G429" s="926" t="s">
        <v>247</v>
      </c>
      <c r="H429" s="927" t="s">
        <v>248</v>
      </c>
      <c r="I429" s="928" t="s">
        <v>395</v>
      </c>
      <c r="J429" s="929" t="s">
        <v>263</v>
      </c>
      <c r="L429" s="1530"/>
      <c r="M429" s="1530"/>
      <c r="N429" s="1517"/>
      <c r="O429" s="1515"/>
    </row>
    <row r="430" spans="1:15" s="837" customFormat="1">
      <c r="A430" s="836"/>
      <c r="B430" s="958" t="s">
        <v>799</v>
      </c>
      <c r="C430" s="2568" t="s">
        <v>800</v>
      </c>
      <c r="D430" s="2557"/>
      <c r="E430" s="2557"/>
      <c r="F430" s="2558"/>
      <c r="G430" s="897" t="s">
        <v>249</v>
      </c>
      <c r="H430" s="922">
        <v>1</v>
      </c>
      <c r="I430" s="939">
        <v>2455</v>
      </c>
      <c r="J430" s="939">
        <f>H430*I430</f>
        <v>2455</v>
      </c>
      <c r="L430" s="1530"/>
      <c r="M430" s="1530"/>
      <c r="N430" s="1517"/>
      <c r="O430" s="1515"/>
    </row>
    <row r="431" spans="1:15" s="837" customFormat="1">
      <c r="A431" s="836"/>
      <c r="B431" s="958" t="s">
        <v>801</v>
      </c>
      <c r="C431" s="2568" t="s">
        <v>802</v>
      </c>
      <c r="D431" s="2557"/>
      <c r="E431" s="2557"/>
      <c r="F431" s="2558"/>
      <c r="G431" s="897" t="s">
        <v>249</v>
      </c>
      <c r="H431" s="922">
        <v>1</v>
      </c>
      <c r="I431" s="939">
        <v>5710</v>
      </c>
      <c r="J431" s="939">
        <f>H431*I431</f>
        <v>5710</v>
      </c>
      <c r="L431" s="1530"/>
      <c r="M431" s="1530"/>
      <c r="N431" s="1517"/>
      <c r="O431" s="1515"/>
    </row>
    <row r="432" spans="1:15" s="837" customFormat="1">
      <c r="A432" s="836"/>
      <c r="B432" s="958" t="s">
        <v>803</v>
      </c>
      <c r="C432" s="2568" t="s">
        <v>804</v>
      </c>
      <c r="D432" s="2557"/>
      <c r="E432" s="2557"/>
      <c r="F432" s="2558"/>
      <c r="G432" s="897" t="s">
        <v>249</v>
      </c>
      <c r="H432" s="922">
        <v>1</v>
      </c>
      <c r="I432" s="939">
        <v>3523</v>
      </c>
      <c r="J432" s="939">
        <f>H432*I432</f>
        <v>3523</v>
      </c>
      <c r="L432" s="1530"/>
      <c r="M432" s="1530"/>
      <c r="N432" s="1517"/>
      <c r="O432" s="1515"/>
    </row>
    <row r="433" spans="1:15" s="837" customFormat="1">
      <c r="A433" s="836"/>
      <c r="B433" s="978"/>
      <c r="C433" s="2568"/>
      <c r="D433" s="2557"/>
      <c r="E433" s="2557"/>
      <c r="F433" s="2558"/>
      <c r="G433" s="897"/>
      <c r="H433" s="922"/>
      <c r="I433" s="912"/>
      <c r="J433" s="913"/>
      <c r="L433" s="1530"/>
      <c r="M433" s="1530"/>
      <c r="N433" s="1517"/>
      <c r="O433" s="1515"/>
    </row>
    <row r="434" spans="1:15" s="834" customFormat="1">
      <c r="A434" s="839"/>
      <c r="B434" s="936"/>
      <c r="C434" s="2568"/>
      <c r="D434" s="2557"/>
      <c r="E434" s="2557"/>
      <c r="F434" s="2558"/>
      <c r="G434" s="897"/>
      <c r="H434" s="977" t="s">
        <v>407</v>
      </c>
      <c r="I434" s="981" t="str">
        <f>B429</f>
        <v>8.3</v>
      </c>
      <c r="J434" s="968">
        <f>SUM(J430:J433)</f>
        <v>11688</v>
      </c>
      <c r="L434" s="1530"/>
      <c r="M434" s="1530"/>
      <c r="N434" s="1522"/>
      <c r="O434" s="1515"/>
    </row>
    <row r="435" spans="1:15" s="837" customFormat="1">
      <c r="A435" s="836"/>
      <c r="B435" s="978"/>
      <c r="C435" s="2568"/>
      <c r="D435" s="2557"/>
      <c r="E435" s="2557"/>
      <c r="F435" s="2558"/>
      <c r="G435" s="897"/>
      <c r="H435" s="922"/>
      <c r="I435" s="912"/>
      <c r="J435" s="913"/>
      <c r="L435" s="1530"/>
      <c r="M435" s="1530"/>
      <c r="N435" s="1517"/>
      <c r="O435" s="1515"/>
    </row>
    <row r="436" spans="1:15" s="837" customFormat="1">
      <c r="A436" s="836"/>
      <c r="B436" s="982"/>
      <c r="C436" s="2569" t="s">
        <v>805</v>
      </c>
      <c r="D436" s="2570"/>
      <c r="E436" s="2570"/>
      <c r="F436" s="2570"/>
      <c r="G436" s="2618"/>
      <c r="H436" s="2618"/>
      <c r="I436" s="2619"/>
      <c r="J436" s="840"/>
      <c r="L436" s="1530"/>
      <c r="M436" s="1530"/>
      <c r="N436" s="1517"/>
      <c r="O436" s="1515"/>
    </row>
    <row r="437" spans="1:15" s="837" customFormat="1" ht="13.5" thickBot="1">
      <c r="A437" s="836"/>
      <c r="B437" s="978"/>
      <c r="C437" s="932"/>
      <c r="D437" s="862"/>
      <c r="E437" s="862"/>
      <c r="F437" s="862"/>
      <c r="G437" s="934"/>
      <c r="H437" s="546"/>
      <c r="I437" s="983"/>
      <c r="J437" s="984"/>
      <c r="L437" s="1530"/>
      <c r="M437" s="1530"/>
      <c r="N437" s="1517"/>
      <c r="O437" s="1515"/>
    </row>
    <row r="438" spans="1:15" s="852" customFormat="1" ht="13.5" thickBot="1">
      <c r="A438" s="833"/>
      <c r="B438" s="1055" t="s">
        <v>806</v>
      </c>
      <c r="C438" s="2607" t="s">
        <v>807</v>
      </c>
      <c r="D438" s="2608"/>
      <c r="E438" s="2608"/>
      <c r="F438" s="2608"/>
      <c r="G438" s="986"/>
      <c r="H438" s="987"/>
      <c r="I438" s="988"/>
      <c r="J438" s="989"/>
      <c r="L438" s="1530"/>
      <c r="M438" s="1530"/>
      <c r="N438" s="1515"/>
      <c r="O438" s="1533"/>
    </row>
    <row r="439" spans="1:15" s="852" customFormat="1">
      <c r="A439" s="833"/>
      <c r="B439" s="853"/>
      <c r="C439" s="990"/>
      <c r="D439" s="990"/>
      <c r="E439" s="990"/>
      <c r="F439" s="990"/>
      <c r="G439" s="991"/>
      <c r="H439" s="992"/>
      <c r="I439" s="993"/>
      <c r="J439" s="994"/>
      <c r="L439" s="1530"/>
      <c r="M439" s="1530"/>
      <c r="N439" s="1515"/>
      <c r="O439" s="1533"/>
    </row>
    <row r="440" spans="1:15" s="825" customFormat="1">
      <c r="A440" s="995"/>
      <c r="B440" s="996"/>
      <c r="C440" s="997"/>
      <c r="D440" s="997"/>
      <c r="E440" s="2585" t="s">
        <v>808</v>
      </c>
      <c r="F440" s="2586"/>
      <c r="G440" s="2587"/>
      <c r="H440" s="2587"/>
      <c r="I440" s="2588"/>
      <c r="J440" s="1030">
        <f>J394+J427+J434</f>
        <v>19326</v>
      </c>
      <c r="L440" s="1530"/>
      <c r="M440" s="1547"/>
      <c r="N440" s="881"/>
      <c r="O440" s="1113"/>
    </row>
    <row r="441" spans="1:15" s="864" customFormat="1">
      <c r="A441" s="863"/>
      <c r="B441" s="1044"/>
      <c r="C441" s="1045"/>
      <c r="D441" s="1045"/>
      <c r="E441" s="1045"/>
      <c r="F441" s="1045"/>
      <c r="G441" s="1044"/>
      <c r="H441" s="1046"/>
      <c r="I441" s="1047"/>
      <c r="J441" s="1048"/>
      <c r="L441" s="1530"/>
      <c r="M441" s="1530"/>
      <c r="N441" s="1515"/>
      <c r="O441" s="1533"/>
    </row>
    <row r="442" spans="1:15" s="832" customFormat="1">
      <c r="A442" s="831"/>
      <c r="B442" s="1005" t="s">
        <v>245</v>
      </c>
      <c r="C442" s="2531" t="s">
        <v>246</v>
      </c>
      <c r="D442" s="2532"/>
      <c r="E442" s="2532"/>
      <c r="F442" s="2533"/>
      <c r="G442" s="905" t="s">
        <v>247</v>
      </c>
      <c r="H442" s="906" t="s">
        <v>248</v>
      </c>
      <c r="I442" s="907" t="s">
        <v>395</v>
      </c>
      <c r="J442" s="908" t="s">
        <v>263</v>
      </c>
      <c r="L442" s="1537"/>
      <c r="M442" s="1537"/>
      <c r="N442" s="1514"/>
      <c r="O442" s="1532"/>
    </row>
    <row r="443" spans="1:15" s="834" customFormat="1">
      <c r="A443" s="833"/>
      <c r="B443" s="909"/>
      <c r="C443" s="2534"/>
      <c r="D443" s="2535"/>
      <c r="E443" s="2535"/>
      <c r="F443" s="2535"/>
      <c r="G443" s="910"/>
      <c r="H443" s="911"/>
      <c r="I443" s="912"/>
      <c r="J443" s="913">
        <f>H443*I443</f>
        <v>0</v>
      </c>
      <c r="L443" s="1530"/>
      <c r="M443" s="1530"/>
      <c r="N443" s="1515"/>
      <c r="O443" s="1515"/>
    </row>
    <row r="444" spans="1:15" s="834" customFormat="1">
      <c r="A444" s="833"/>
      <c r="B444" s="914" t="s">
        <v>809</v>
      </c>
      <c r="C444" s="2536" t="s">
        <v>810</v>
      </c>
      <c r="D444" s="2537"/>
      <c r="E444" s="2537"/>
      <c r="F444" s="2538"/>
      <c r="G444" s="915"/>
      <c r="H444" s="916"/>
      <c r="I444" s="917"/>
      <c r="J444" s="918"/>
      <c r="L444" s="1530"/>
      <c r="M444" s="1530"/>
      <c r="N444" s="1515"/>
      <c r="O444" s="1515"/>
    </row>
    <row r="445" spans="1:15" s="835" customFormat="1">
      <c r="A445" s="833"/>
      <c r="B445" s="919"/>
      <c r="C445" s="2557"/>
      <c r="D445" s="2557"/>
      <c r="E445" s="2557"/>
      <c r="F445" s="2558"/>
      <c r="G445" s="921"/>
      <c r="H445" s="922"/>
      <c r="I445" s="923"/>
      <c r="J445" s="924"/>
      <c r="L445" s="1530"/>
      <c r="M445" s="1530"/>
      <c r="N445" s="1515"/>
      <c r="O445" s="1515"/>
    </row>
    <row r="446" spans="1:15" s="837" customFormat="1">
      <c r="A446" s="836"/>
      <c r="B446" s="925" t="s">
        <v>811</v>
      </c>
      <c r="C446" s="2559" t="s">
        <v>812</v>
      </c>
      <c r="D446" s="2560"/>
      <c r="E446" s="2560"/>
      <c r="F446" s="2561"/>
      <c r="G446" s="926" t="s">
        <v>247</v>
      </c>
      <c r="H446" s="927" t="s">
        <v>248</v>
      </c>
      <c r="I446" s="928" t="s">
        <v>395</v>
      </c>
      <c r="J446" s="929" t="s">
        <v>263</v>
      </c>
      <c r="L446" s="1530"/>
      <c r="M446" s="1530"/>
      <c r="N446" s="1517"/>
      <c r="O446" s="1515"/>
    </row>
    <row r="447" spans="1:15" s="837" customFormat="1">
      <c r="A447" s="836"/>
      <c r="B447" s="930"/>
      <c r="C447" s="2565" t="s">
        <v>813</v>
      </c>
      <c r="D447" s="2566"/>
      <c r="E447" s="2566"/>
      <c r="F447" s="2567"/>
      <c r="G447" s="897"/>
      <c r="H447" s="922"/>
      <c r="I447" s="912"/>
      <c r="J447" s="931"/>
      <c r="L447" s="1530"/>
      <c r="M447" s="1530"/>
      <c r="N447" s="1517"/>
      <c r="O447" s="1515"/>
    </row>
    <row r="448" spans="1:15" s="837" customFormat="1">
      <c r="A448" s="836"/>
      <c r="B448" s="958" t="s">
        <v>814</v>
      </c>
      <c r="C448" s="2568" t="s">
        <v>815</v>
      </c>
      <c r="D448" s="2557"/>
      <c r="E448" s="2557"/>
      <c r="F448" s="2558"/>
      <c r="G448" s="897" t="s">
        <v>413</v>
      </c>
      <c r="H448" s="922">
        <v>86.84</v>
      </c>
      <c r="I448" s="939">
        <v>6</v>
      </c>
      <c r="J448" s="939">
        <f>H448*I448</f>
        <v>521.04</v>
      </c>
      <c r="L448" s="1530"/>
      <c r="M448" s="1530"/>
      <c r="N448" s="1517"/>
      <c r="O448" s="1515"/>
    </row>
    <row r="449" spans="1:15" s="837" customFormat="1">
      <c r="A449" s="836"/>
      <c r="B449" s="958" t="s">
        <v>816</v>
      </c>
      <c r="C449" s="2568" t="s">
        <v>817</v>
      </c>
      <c r="D449" s="2557"/>
      <c r="E449" s="2557"/>
      <c r="F449" s="2558"/>
      <c r="G449" s="897" t="s">
        <v>413</v>
      </c>
      <c r="H449" s="922">
        <f>H448</f>
        <v>86.84</v>
      </c>
      <c r="I449" s="939">
        <v>65</v>
      </c>
      <c r="J449" s="939">
        <f>H449*I449</f>
        <v>5644.6</v>
      </c>
      <c r="L449" s="1530"/>
      <c r="M449" s="1530"/>
      <c r="N449" s="1517"/>
      <c r="O449" s="1515"/>
    </row>
    <row r="450" spans="1:15" s="837" customFormat="1">
      <c r="A450" s="836"/>
      <c r="B450" s="958" t="s">
        <v>818</v>
      </c>
      <c r="C450" s="2568" t="s">
        <v>819</v>
      </c>
      <c r="D450" s="2557"/>
      <c r="E450" s="2557"/>
      <c r="F450" s="2558"/>
      <c r="G450" s="897" t="s">
        <v>275</v>
      </c>
      <c r="H450" s="922">
        <v>38</v>
      </c>
      <c r="I450" s="939">
        <v>21</v>
      </c>
      <c r="J450" s="939">
        <f>H450*I450</f>
        <v>798</v>
      </c>
      <c r="L450" s="1530"/>
      <c r="M450" s="1530"/>
      <c r="N450" s="1517"/>
      <c r="O450" s="1515"/>
    </row>
    <row r="451" spans="1:15" s="837" customFormat="1">
      <c r="A451" s="836"/>
      <c r="B451" s="930"/>
      <c r="C451" s="2568"/>
      <c r="D451" s="2557"/>
      <c r="E451" s="2557"/>
      <c r="F451" s="2558"/>
      <c r="G451" s="897"/>
      <c r="H451" s="1008"/>
      <c r="I451" s="912"/>
      <c r="J451" s="913"/>
      <c r="L451" s="1530"/>
      <c r="M451" s="1530"/>
      <c r="N451" s="1517"/>
      <c r="O451" s="1515"/>
    </row>
    <row r="452" spans="1:15" s="834" customFormat="1">
      <c r="A452" s="839"/>
      <c r="B452" s="936"/>
      <c r="C452" s="2568"/>
      <c r="D452" s="2557"/>
      <c r="E452" s="2557"/>
      <c r="F452" s="2558"/>
      <c r="G452" s="897"/>
      <c r="H452" s="977" t="s">
        <v>407</v>
      </c>
      <c r="I452" s="981" t="str">
        <f>B446</f>
        <v>9.1</v>
      </c>
      <c r="J452" s="968">
        <f>SUM(J448:J451)</f>
        <v>6963.64</v>
      </c>
      <c r="L452" s="1530"/>
      <c r="M452" s="1530"/>
      <c r="N452" s="1522"/>
      <c r="O452" s="1515"/>
    </row>
    <row r="453" spans="1:15" s="837" customFormat="1">
      <c r="A453" s="836"/>
      <c r="B453" s="1021"/>
      <c r="C453" s="2576"/>
      <c r="D453" s="2577"/>
      <c r="E453" s="2577"/>
      <c r="F453" s="2578"/>
      <c r="G453" s="944"/>
      <c r="H453" s="1022"/>
      <c r="I453" s="1034"/>
      <c r="J453" s="1039"/>
      <c r="L453" s="1530"/>
      <c r="M453" s="1530"/>
      <c r="N453" s="1517"/>
      <c r="O453" s="1515"/>
    </row>
    <row r="454" spans="1:15" s="837" customFormat="1">
      <c r="A454" s="836"/>
      <c r="B454" s="925" t="s">
        <v>820</v>
      </c>
      <c r="C454" s="2559" t="s">
        <v>821</v>
      </c>
      <c r="D454" s="2560"/>
      <c r="E454" s="2560"/>
      <c r="F454" s="2561"/>
      <c r="G454" s="926" t="s">
        <v>247</v>
      </c>
      <c r="H454" s="927" t="s">
        <v>248</v>
      </c>
      <c r="I454" s="928" t="s">
        <v>395</v>
      </c>
      <c r="J454" s="929" t="s">
        <v>263</v>
      </c>
      <c r="L454" s="1530"/>
      <c r="M454" s="1530"/>
      <c r="N454" s="1517"/>
      <c r="O454" s="1515"/>
    </row>
    <row r="455" spans="1:15" s="837" customFormat="1">
      <c r="A455" s="836"/>
      <c r="B455" s="930"/>
      <c r="C455" s="2565" t="s">
        <v>822</v>
      </c>
      <c r="D455" s="2566"/>
      <c r="E455" s="2566"/>
      <c r="F455" s="2567"/>
      <c r="G455" s="897"/>
      <c r="H455" s="922"/>
      <c r="I455" s="912"/>
      <c r="J455" s="931"/>
      <c r="L455" s="1530"/>
      <c r="M455" s="1530"/>
      <c r="N455" s="1517"/>
      <c r="O455" s="1515"/>
    </row>
    <row r="456" spans="1:15" s="837" customFormat="1">
      <c r="A456" s="836"/>
      <c r="B456" s="958" t="s">
        <v>823</v>
      </c>
      <c r="C456" s="2568" t="s">
        <v>824</v>
      </c>
      <c r="D456" s="2557"/>
      <c r="E456" s="2557"/>
      <c r="F456" s="2558"/>
      <c r="G456" s="897" t="s">
        <v>413</v>
      </c>
      <c r="H456" s="922">
        <v>12</v>
      </c>
      <c r="I456" s="939">
        <v>65</v>
      </c>
      <c r="J456" s="939">
        <f>H456*I456</f>
        <v>780</v>
      </c>
      <c r="L456" s="1530"/>
      <c r="M456" s="1530"/>
      <c r="N456" s="1517"/>
      <c r="O456" s="1515"/>
    </row>
    <row r="457" spans="1:15" s="837" customFormat="1">
      <c r="A457" s="836"/>
      <c r="B457" s="930"/>
      <c r="C457" s="2568"/>
      <c r="D457" s="2557"/>
      <c r="E457" s="2557"/>
      <c r="F457" s="2558"/>
      <c r="G457" s="897"/>
      <c r="H457" s="1008"/>
      <c r="I457" s="912"/>
      <c r="J457" s="913"/>
      <c r="L457" s="1530"/>
      <c r="M457" s="1530"/>
      <c r="N457" s="1517"/>
      <c r="O457" s="1515"/>
    </row>
    <row r="458" spans="1:15" s="834" customFormat="1">
      <c r="A458" s="839"/>
      <c r="B458" s="936"/>
      <c r="C458" s="2568"/>
      <c r="D458" s="2557"/>
      <c r="E458" s="2557"/>
      <c r="F458" s="2558"/>
      <c r="G458" s="897"/>
      <c r="H458" s="977" t="s">
        <v>407</v>
      </c>
      <c r="I458" s="981" t="str">
        <f>B454</f>
        <v>9.2</v>
      </c>
      <c r="J458" s="968">
        <f>SUM(J455:J457)</f>
        <v>780</v>
      </c>
      <c r="L458" s="1530"/>
      <c r="M458" s="1530"/>
      <c r="N458" s="1522"/>
      <c r="O458" s="1515"/>
    </row>
    <row r="459" spans="1:15" s="837" customFormat="1">
      <c r="A459" s="836"/>
      <c r="B459" s="930"/>
      <c r="C459" s="2568"/>
      <c r="D459" s="2557"/>
      <c r="E459" s="2557"/>
      <c r="F459" s="2558"/>
      <c r="G459" s="897"/>
      <c r="H459" s="1008"/>
      <c r="I459" s="912"/>
      <c r="J459" s="939"/>
      <c r="L459" s="1530"/>
      <c r="M459" s="1530"/>
      <c r="N459" s="1517"/>
      <c r="O459" s="1515"/>
    </row>
    <row r="460" spans="1:15" s="837" customFormat="1">
      <c r="A460" s="836"/>
      <c r="B460" s="982"/>
      <c r="C460" s="2569" t="s">
        <v>825</v>
      </c>
      <c r="D460" s="2570"/>
      <c r="E460" s="2570"/>
      <c r="F460" s="2570"/>
      <c r="G460" s="2570"/>
      <c r="H460" s="2570"/>
      <c r="I460" s="2571"/>
      <c r="J460" s="851"/>
      <c r="L460" s="1530"/>
      <c r="M460" s="1530"/>
      <c r="N460" s="1517"/>
      <c r="O460" s="1515"/>
    </row>
    <row r="461" spans="1:15" s="852" customFormat="1" ht="13.5" thickBot="1">
      <c r="A461" s="833"/>
      <c r="B461" s="936"/>
      <c r="C461" s="1001"/>
      <c r="D461" s="1001"/>
      <c r="E461" s="1001"/>
      <c r="F461" s="1001"/>
      <c r="G461" s="1013"/>
      <c r="H461" s="1036"/>
      <c r="I461" s="1037"/>
      <c r="J461" s="984"/>
      <c r="L461" s="1530"/>
      <c r="M461" s="1530"/>
      <c r="N461" s="1515"/>
      <c r="O461" s="1533"/>
    </row>
    <row r="462" spans="1:15" s="852" customFormat="1" ht="13.5" thickBot="1">
      <c r="A462" s="833"/>
      <c r="B462" s="1055" t="s">
        <v>826</v>
      </c>
      <c r="C462" s="2607" t="s">
        <v>827</v>
      </c>
      <c r="D462" s="2608"/>
      <c r="E462" s="2608"/>
      <c r="F462" s="2608"/>
      <c r="G462" s="986"/>
      <c r="H462" s="987"/>
      <c r="I462" s="988"/>
      <c r="J462" s="989"/>
      <c r="L462" s="1530"/>
      <c r="M462" s="1530"/>
      <c r="N462" s="1515"/>
      <c r="O462" s="1533"/>
    </row>
    <row r="463" spans="1:15" s="852" customFormat="1">
      <c r="A463" s="833"/>
      <c r="B463" s="853"/>
      <c r="C463" s="990"/>
      <c r="D463" s="990"/>
      <c r="E463" s="990"/>
      <c r="F463" s="990"/>
      <c r="G463" s="936"/>
      <c r="H463" s="1002"/>
      <c r="I463" s="955"/>
      <c r="J463" s="994"/>
      <c r="L463" s="1530"/>
      <c r="M463" s="1530"/>
      <c r="N463" s="1515"/>
      <c r="O463" s="1533"/>
    </row>
    <row r="464" spans="1:15" s="825" customFormat="1">
      <c r="A464" s="995"/>
      <c r="B464" s="996"/>
      <c r="C464" s="997"/>
      <c r="D464" s="997"/>
      <c r="E464" s="2585" t="s">
        <v>735</v>
      </c>
      <c r="F464" s="2586"/>
      <c r="G464" s="2586"/>
      <c r="H464" s="2586"/>
      <c r="I464" s="2594"/>
      <c r="J464" s="1030">
        <f>J452+J458</f>
        <v>7743.64</v>
      </c>
      <c r="L464" s="1530"/>
      <c r="M464" s="1547"/>
      <c r="N464" s="881"/>
      <c r="O464" s="1113"/>
    </row>
    <row r="465" spans="1:15" s="864" customFormat="1">
      <c r="A465" s="863"/>
      <c r="B465" s="1044"/>
      <c r="C465" s="1045"/>
      <c r="D465" s="1045"/>
      <c r="E465" s="1045"/>
      <c r="F465" s="1045"/>
      <c r="G465" s="1044"/>
      <c r="H465" s="1046"/>
      <c r="I465" s="1047"/>
      <c r="J465" s="1048"/>
      <c r="L465" s="1530"/>
      <c r="M465" s="1530"/>
      <c r="N465" s="1515"/>
      <c r="O465" s="1533"/>
    </row>
    <row r="466" spans="1:15" s="832" customFormat="1">
      <c r="A466" s="831"/>
      <c r="B466" s="904" t="s">
        <v>245</v>
      </c>
      <c r="C466" s="2531" t="s">
        <v>246</v>
      </c>
      <c r="D466" s="2532"/>
      <c r="E466" s="2532"/>
      <c r="F466" s="2533"/>
      <c r="G466" s="905" t="s">
        <v>247</v>
      </c>
      <c r="H466" s="906" t="s">
        <v>248</v>
      </c>
      <c r="I466" s="907" t="s">
        <v>395</v>
      </c>
      <c r="J466" s="908" t="s">
        <v>263</v>
      </c>
      <c r="L466" s="1537"/>
      <c r="M466" s="1537"/>
      <c r="N466" s="1514"/>
      <c r="O466" s="1532"/>
    </row>
    <row r="467" spans="1:15" s="834" customFormat="1">
      <c r="A467" s="833"/>
      <c r="B467" s="909"/>
      <c r="C467" s="2534"/>
      <c r="D467" s="2535"/>
      <c r="E467" s="2535"/>
      <c r="F467" s="2535"/>
      <c r="G467" s="910"/>
      <c r="H467" s="911"/>
      <c r="I467" s="912"/>
      <c r="J467" s="913"/>
      <c r="L467" s="1530"/>
      <c r="M467" s="1530"/>
      <c r="N467" s="1515"/>
      <c r="O467" s="1515"/>
    </row>
    <row r="468" spans="1:15" s="834" customFormat="1">
      <c r="A468" s="833"/>
      <c r="B468" s="914" t="s">
        <v>828</v>
      </c>
      <c r="C468" s="2536" t="s">
        <v>829</v>
      </c>
      <c r="D468" s="2537"/>
      <c r="E468" s="2537"/>
      <c r="F468" s="2538"/>
      <c r="G468" s="915"/>
      <c r="H468" s="916"/>
      <c r="I468" s="917"/>
      <c r="J468" s="918"/>
      <c r="L468" s="1530"/>
      <c r="M468" s="1530"/>
      <c r="N468" s="1515"/>
      <c r="O468" s="1515"/>
    </row>
    <row r="469" spans="1:15" s="835" customFormat="1">
      <c r="A469" s="833"/>
      <c r="B469" s="1056"/>
      <c r="C469" s="2577"/>
      <c r="D469" s="2577"/>
      <c r="E469" s="2577"/>
      <c r="F469" s="2578"/>
      <c r="G469" s="1054"/>
      <c r="H469" s="945"/>
      <c r="I469" s="1057"/>
      <c r="J469" s="1058"/>
      <c r="L469" s="1530"/>
      <c r="M469" s="1530"/>
      <c r="N469" s="1515"/>
      <c r="O469" s="1515"/>
    </row>
    <row r="470" spans="1:15" s="837" customFormat="1">
      <c r="A470" s="836"/>
      <c r="B470" s="925" t="s">
        <v>830</v>
      </c>
      <c r="C470" s="2559" t="s">
        <v>831</v>
      </c>
      <c r="D470" s="2560"/>
      <c r="E470" s="2560"/>
      <c r="F470" s="2561"/>
      <c r="G470" s="926" t="s">
        <v>247</v>
      </c>
      <c r="H470" s="927" t="s">
        <v>248</v>
      </c>
      <c r="I470" s="928" t="s">
        <v>395</v>
      </c>
      <c r="J470" s="929" t="s">
        <v>263</v>
      </c>
      <c r="L470" s="1530"/>
      <c r="M470" s="1530"/>
      <c r="N470" s="1517"/>
      <c r="O470" s="1515"/>
    </row>
    <row r="471" spans="1:15" s="837" customFormat="1">
      <c r="A471" s="836"/>
      <c r="B471" s="930"/>
      <c r="C471" s="2565" t="s">
        <v>832</v>
      </c>
      <c r="D471" s="2566"/>
      <c r="E471" s="2566"/>
      <c r="F471" s="2567"/>
      <c r="G471" s="897"/>
      <c r="H471" s="922"/>
      <c r="I471" s="912"/>
      <c r="J471" s="931"/>
      <c r="L471" s="1530"/>
      <c r="M471" s="1530"/>
      <c r="N471" s="1517"/>
      <c r="O471" s="1515"/>
    </row>
    <row r="472" spans="1:15" s="837" customFormat="1">
      <c r="A472" s="836"/>
      <c r="B472" s="958" t="s">
        <v>833</v>
      </c>
      <c r="C472" s="2568" t="s">
        <v>834</v>
      </c>
      <c r="D472" s="2557"/>
      <c r="E472" s="2557"/>
      <c r="F472" s="2558"/>
      <c r="G472" s="897" t="s">
        <v>249</v>
      </c>
      <c r="H472" s="922">
        <v>1</v>
      </c>
      <c r="I472" s="1059">
        <v>150</v>
      </c>
      <c r="J472" s="1059">
        <f t="shared" ref="J472:J477" si="7">H472*I472</f>
        <v>150</v>
      </c>
      <c r="L472" s="1530"/>
      <c r="M472" s="1530"/>
      <c r="N472" s="1517"/>
      <c r="O472" s="1515"/>
    </row>
    <row r="473" spans="1:15" s="837" customFormat="1">
      <c r="A473" s="836"/>
      <c r="B473" s="958" t="s">
        <v>835</v>
      </c>
      <c r="C473" s="2568" t="s">
        <v>836</v>
      </c>
      <c r="D473" s="2557"/>
      <c r="E473" s="2557"/>
      <c r="F473" s="2558"/>
      <c r="G473" s="897" t="s">
        <v>249</v>
      </c>
      <c r="H473" s="922">
        <v>1</v>
      </c>
      <c r="I473" s="1059">
        <v>375</v>
      </c>
      <c r="J473" s="1059">
        <f t="shared" si="7"/>
        <v>375</v>
      </c>
      <c r="L473" s="1530"/>
      <c r="M473" s="1530"/>
      <c r="N473" s="1517"/>
      <c r="O473" s="1515"/>
    </row>
    <row r="474" spans="1:15" s="837" customFormat="1">
      <c r="A474" s="836"/>
      <c r="B474" s="958" t="s">
        <v>837</v>
      </c>
      <c r="C474" s="2568" t="s">
        <v>838</v>
      </c>
      <c r="D474" s="2557"/>
      <c r="E474" s="2557"/>
      <c r="F474" s="2558"/>
      <c r="G474" s="897" t="s">
        <v>413</v>
      </c>
      <c r="H474" s="922">
        <v>320</v>
      </c>
      <c r="I474" s="1059">
        <v>13</v>
      </c>
      <c r="J474" s="1059">
        <f t="shared" si="7"/>
        <v>4160</v>
      </c>
      <c r="L474" s="1530"/>
      <c r="M474" s="1530"/>
      <c r="N474" s="1517"/>
      <c r="O474" s="1515"/>
    </row>
    <row r="475" spans="1:15" s="837" customFormat="1">
      <c r="A475" s="836"/>
      <c r="B475" s="958" t="s">
        <v>839</v>
      </c>
      <c r="C475" s="2568" t="s">
        <v>840</v>
      </c>
      <c r="D475" s="2557"/>
      <c r="E475" s="2557"/>
      <c r="F475" s="2558"/>
      <c r="G475" s="897" t="s">
        <v>413</v>
      </c>
      <c r="H475" s="922">
        <v>119.29</v>
      </c>
      <c r="I475" s="1059">
        <v>15</v>
      </c>
      <c r="J475" s="1059">
        <f t="shared" si="7"/>
        <v>1789.3500000000001</v>
      </c>
      <c r="L475" s="1530"/>
      <c r="M475" s="1530"/>
      <c r="N475" s="1517"/>
      <c r="O475" s="1515"/>
    </row>
    <row r="476" spans="1:15" s="837" customFormat="1">
      <c r="A476" s="836"/>
      <c r="B476" s="958" t="s">
        <v>841</v>
      </c>
      <c r="C476" s="2568" t="s">
        <v>842</v>
      </c>
      <c r="D476" s="2557"/>
      <c r="E476" s="2557"/>
      <c r="F476" s="2558"/>
      <c r="G476" s="897" t="s">
        <v>249</v>
      </c>
      <c r="H476" s="922">
        <v>1</v>
      </c>
      <c r="I476" s="1059">
        <v>200</v>
      </c>
      <c r="J476" s="1059">
        <f t="shared" si="7"/>
        <v>200</v>
      </c>
      <c r="L476" s="1530"/>
      <c r="M476" s="1530"/>
      <c r="N476" s="1517"/>
      <c r="O476" s="1515"/>
    </row>
    <row r="477" spans="1:15" s="837" customFormat="1">
      <c r="A477" s="836"/>
      <c r="B477" s="958" t="s">
        <v>843</v>
      </c>
      <c r="C477" s="2568" t="s">
        <v>844</v>
      </c>
      <c r="D477" s="2557"/>
      <c r="E477" s="2557"/>
      <c r="F477" s="2558"/>
      <c r="G477" s="897" t="s">
        <v>249</v>
      </c>
      <c r="H477" s="922">
        <v>1</v>
      </c>
      <c r="I477" s="1059">
        <v>400</v>
      </c>
      <c r="J477" s="1059">
        <f t="shared" si="7"/>
        <v>400</v>
      </c>
      <c r="L477" s="1530"/>
      <c r="M477" s="1530"/>
      <c r="N477" s="1517"/>
      <c r="O477" s="1515"/>
    </row>
    <row r="478" spans="1:15" s="837" customFormat="1">
      <c r="A478" s="836"/>
      <c r="B478" s="978"/>
      <c r="C478" s="2568"/>
      <c r="D478" s="2557"/>
      <c r="E478" s="2557"/>
      <c r="F478" s="2558"/>
      <c r="G478" s="897"/>
      <c r="H478" s="922"/>
      <c r="I478" s="1059"/>
      <c r="J478" s="1059"/>
      <c r="L478" s="1530"/>
      <c r="M478" s="1530"/>
      <c r="N478" s="1517"/>
      <c r="O478" s="1515"/>
    </row>
    <row r="479" spans="1:15" s="834" customFormat="1">
      <c r="A479" s="839"/>
      <c r="B479" s="936"/>
      <c r="C479" s="2568"/>
      <c r="D479" s="2557"/>
      <c r="E479" s="2557"/>
      <c r="F479" s="2558"/>
      <c r="G479" s="897"/>
      <c r="H479" s="977" t="s">
        <v>407</v>
      </c>
      <c r="I479" s="981" t="str">
        <f>B470</f>
        <v>10.1</v>
      </c>
      <c r="J479" s="968">
        <f>SUM(J472:J478)</f>
        <v>7074.35</v>
      </c>
      <c r="L479" s="1530"/>
      <c r="M479" s="1530"/>
      <c r="N479" s="1060"/>
      <c r="O479" s="1515"/>
    </row>
    <row r="480" spans="1:15" s="837" customFormat="1">
      <c r="A480" s="836"/>
      <c r="B480" s="1061"/>
      <c r="C480" s="2576"/>
      <c r="D480" s="2577"/>
      <c r="E480" s="2577"/>
      <c r="F480" s="2578"/>
      <c r="G480" s="944"/>
      <c r="H480" s="945"/>
      <c r="I480" s="1034"/>
      <c r="J480" s="1039"/>
      <c r="L480" s="1530"/>
      <c r="M480" s="1530"/>
      <c r="N480" s="1518"/>
      <c r="O480" s="1515"/>
    </row>
    <row r="481" spans="1:21" s="837" customFormat="1">
      <c r="A481" s="836"/>
      <c r="B481" s="925" t="s">
        <v>845</v>
      </c>
      <c r="C481" s="2559" t="s">
        <v>846</v>
      </c>
      <c r="D481" s="2560"/>
      <c r="E481" s="2560"/>
      <c r="F481" s="2561"/>
      <c r="G481" s="926" t="s">
        <v>247</v>
      </c>
      <c r="H481" s="927" t="s">
        <v>248</v>
      </c>
      <c r="I481" s="928" t="s">
        <v>395</v>
      </c>
      <c r="J481" s="929" t="s">
        <v>263</v>
      </c>
      <c r="L481" s="1530"/>
      <c r="M481" s="1530"/>
      <c r="N481" s="1518"/>
      <c r="O481" s="1515"/>
    </row>
    <row r="482" spans="1:21" s="837" customFormat="1">
      <c r="A482" s="836"/>
      <c r="B482" s="930"/>
      <c r="C482" s="2565" t="s">
        <v>847</v>
      </c>
      <c r="D482" s="2566"/>
      <c r="E482" s="2566"/>
      <c r="F482" s="2567"/>
      <c r="G482" s="897"/>
      <c r="H482" s="922"/>
      <c r="I482" s="912"/>
      <c r="J482" s="931"/>
      <c r="L482" s="1530"/>
      <c r="M482" s="1530"/>
      <c r="N482" s="1518"/>
      <c r="O482" s="1515"/>
    </row>
    <row r="483" spans="1:21" s="837" customFormat="1">
      <c r="A483" s="836"/>
      <c r="B483" s="958" t="s">
        <v>848</v>
      </c>
      <c r="C483" s="2568" t="s">
        <v>849</v>
      </c>
      <c r="D483" s="2557"/>
      <c r="E483" s="2557"/>
      <c r="F483" s="2558"/>
      <c r="G483" s="897" t="s">
        <v>265</v>
      </c>
      <c r="H483" s="922">
        <v>1</v>
      </c>
      <c r="I483" s="939">
        <v>500</v>
      </c>
      <c r="J483" s="939">
        <f>H483*I483</f>
        <v>500</v>
      </c>
      <c r="L483" s="1530"/>
      <c r="M483" s="1530"/>
      <c r="N483" s="1518"/>
      <c r="O483" s="1515"/>
    </row>
    <row r="484" spans="1:21" s="837" customFormat="1">
      <c r="A484" s="836"/>
      <c r="B484" s="978"/>
      <c r="C484" s="2568"/>
      <c r="D484" s="2557"/>
      <c r="E484" s="2557"/>
      <c r="F484" s="2558"/>
      <c r="G484" s="897"/>
      <c r="H484" s="922"/>
      <c r="I484" s="912"/>
      <c r="J484" s="913"/>
      <c r="L484" s="1530"/>
      <c r="M484" s="1530"/>
      <c r="N484" s="1518"/>
      <c r="O484" s="1515"/>
    </row>
    <row r="485" spans="1:21" s="834" customFormat="1">
      <c r="A485" s="839"/>
      <c r="B485" s="936"/>
      <c r="C485" s="2568"/>
      <c r="D485" s="2557"/>
      <c r="E485" s="2557"/>
      <c r="F485" s="2558"/>
      <c r="G485" s="897"/>
      <c r="H485" s="977" t="s">
        <v>407</v>
      </c>
      <c r="I485" s="981" t="str">
        <f>B481</f>
        <v>10.2</v>
      </c>
      <c r="J485" s="968">
        <f>SUM(J483:J484)</f>
        <v>500</v>
      </c>
      <c r="L485" s="1530"/>
      <c r="M485" s="1530"/>
      <c r="N485" s="1060"/>
      <c r="O485" s="1515"/>
    </row>
    <row r="486" spans="1:21" s="837" customFormat="1">
      <c r="A486" s="836"/>
      <c r="B486" s="930"/>
      <c r="C486" s="2568"/>
      <c r="D486" s="2557"/>
      <c r="E486" s="2557"/>
      <c r="F486" s="2558"/>
      <c r="G486" s="897"/>
      <c r="H486" s="922"/>
      <c r="I486" s="912"/>
      <c r="J486" s="939"/>
      <c r="L486" s="1530"/>
      <c r="M486" s="1530"/>
      <c r="N486" s="1517"/>
      <c r="O486" s="1515"/>
    </row>
    <row r="487" spans="1:21" s="837" customFormat="1">
      <c r="A487" s="836"/>
      <c r="B487" s="982"/>
      <c r="C487" s="2569" t="s">
        <v>850</v>
      </c>
      <c r="D487" s="2570"/>
      <c r="E487" s="2570"/>
      <c r="F487" s="2570"/>
      <c r="G487" s="2570"/>
      <c r="H487" s="2570"/>
      <c r="I487" s="2571"/>
      <c r="J487" s="869"/>
      <c r="L487" s="1530"/>
      <c r="M487" s="1530"/>
      <c r="N487" s="1517"/>
      <c r="O487" s="1515"/>
    </row>
    <row r="488" spans="1:21" s="852" customFormat="1" ht="13.5" thickBot="1">
      <c r="A488" s="833"/>
      <c r="B488" s="936"/>
      <c r="C488" s="1001"/>
      <c r="D488" s="1001"/>
      <c r="E488" s="1001"/>
      <c r="F488" s="1001"/>
      <c r="G488" s="881"/>
      <c r="H488" s="1002"/>
      <c r="I488" s="1003"/>
      <c r="J488" s="1049"/>
      <c r="L488" s="1530"/>
      <c r="M488" s="1530"/>
      <c r="N488" s="1515"/>
      <c r="O488" s="1533"/>
    </row>
    <row r="489" spans="1:21" s="852" customFormat="1" ht="13.5" thickBot="1">
      <c r="A489" s="833"/>
      <c r="B489" s="1055" t="s">
        <v>851</v>
      </c>
      <c r="C489" s="2607" t="s">
        <v>852</v>
      </c>
      <c r="D489" s="2608"/>
      <c r="E489" s="2608"/>
      <c r="F489" s="2609"/>
      <c r="G489" s="1050"/>
      <c r="H489" s="987"/>
      <c r="I489" s="988"/>
      <c r="J489" s="989"/>
      <c r="L489" s="1530"/>
      <c r="M489" s="1530"/>
      <c r="N489" s="1515"/>
      <c r="O489" s="1533"/>
    </row>
    <row r="490" spans="1:21" s="852" customFormat="1">
      <c r="A490" s="833"/>
      <c r="B490" s="853"/>
      <c r="C490" s="990"/>
      <c r="D490" s="990"/>
      <c r="E490" s="990"/>
      <c r="F490" s="990"/>
      <c r="G490" s="881"/>
      <c r="H490" s="1002"/>
      <c r="I490" s="955"/>
      <c r="J490" s="1051"/>
      <c r="L490" s="1530"/>
      <c r="M490" s="1530"/>
      <c r="N490" s="1515"/>
      <c r="O490" s="1533"/>
    </row>
    <row r="491" spans="1:21" s="825" customFormat="1">
      <c r="A491" s="995"/>
      <c r="B491" s="996"/>
      <c r="C491" s="997"/>
      <c r="D491" s="997"/>
      <c r="E491" s="2585" t="s">
        <v>653</v>
      </c>
      <c r="F491" s="2586"/>
      <c r="G491" s="2586"/>
      <c r="H491" s="2586"/>
      <c r="I491" s="2586"/>
      <c r="J491" s="1000">
        <f>J479+J485</f>
        <v>7574.35</v>
      </c>
      <c r="L491" s="1530"/>
      <c r="M491" s="1547"/>
      <c r="N491" s="881"/>
      <c r="O491" s="1113"/>
    </row>
    <row r="492" spans="1:21" s="1064" customFormat="1">
      <c r="A492" s="870"/>
      <c r="B492" s="1062"/>
      <c r="C492" s="871"/>
      <c r="D492" s="871"/>
      <c r="E492" s="871"/>
      <c r="F492" s="1063"/>
      <c r="H492" s="1065"/>
      <c r="L492" s="1537"/>
      <c r="M492" s="1537"/>
      <c r="N492" s="1067"/>
      <c r="O492" s="1067"/>
      <c r="R492" s="864"/>
      <c r="T492" s="872"/>
      <c r="U492" s="872"/>
    </row>
    <row r="493" spans="1:21" s="886" customFormat="1">
      <c r="A493" s="873"/>
      <c r="B493" s="1066" t="s">
        <v>245</v>
      </c>
      <c r="C493" s="2620" t="s">
        <v>246</v>
      </c>
      <c r="D493" s="2621"/>
      <c r="E493" s="2621"/>
      <c r="F493" s="2622"/>
      <c r="G493" s="905" t="s">
        <v>247</v>
      </c>
      <c r="H493" s="906" t="s">
        <v>248</v>
      </c>
      <c r="I493" s="907" t="s">
        <v>395</v>
      </c>
      <c r="J493" s="908" t="s">
        <v>263</v>
      </c>
      <c r="L493" s="1537"/>
      <c r="M493" s="1537"/>
      <c r="N493" s="1067"/>
      <c r="O493" s="1067"/>
      <c r="R493" s="852"/>
      <c r="T493" s="827"/>
      <c r="U493" s="827"/>
    </row>
    <row r="494" spans="1:21" s="886" customFormat="1">
      <c r="A494" s="873"/>
      <c r="B494" s="1068"/>
      <c r="C494" s="2623"/>
      <c r="D494" s="2624"/>
      <c r="E494" s="2624"/>
      <c r="F494" s="2624"/>
      <c r="G494" s="910"/>
      <c r="H494" s="911"/>
      <c r="I494" s="912"/>
      <c r="J494" s="913"/>
      <c r="L494" s="1537"/>
      <c r="M494" s="1537"/>
      <c r="N494" s="1067"/>
      <c r="O494" s="1067"/>
      <c r="R494" s="852"/>
      <c r="T494" s="827"/>
      <c r="U494" s="827"/>
    </row>
    <row r="495" spans="1:21" s="886" customFormat="1">
      <c r="A495" s="873"/>
      <c r="B495" s="914" t="s">
        <v>853</v>
      </c>
      <c r="C495" s="2536" t="s">
        <v>854</v>
      </c>
      <c r="D495" s="2625"/>
      <c r="E495" s="2625"/>
      <c r="F495" s="2626"/>
      <c r="G495" s="915"/>
      <c r="H495" s="916"/>
      <c r="I495" s="917"/>
      <c r="J495" s="918"/>
      <c r="L495" s="1537"/>
      <c r="M495" s="1537"/>
      <c r="N495" s="1067"/>
      <c r="O495" s="1067"/>
      <c r="R495" s="852"/>
      <c r="T495" s="827"/>
      <c r="U495" s="827"/>
    </row>
    <row r="496" spans="1:21" s="886" customFormat="1">
      <c r="A496" s="873"/>
      <c r="B496" s="919"/>
      <c r="C496" s="2627"/>
      <c r="D496" s="2627"/>
      <c r="E496" s="2627"/>
      <c r="F496" s="2628"/>
      <c r="G496" s="1054"/>
      <c r="H496" s="945"/>
      <c r="I496" s="1057"/>
      <c r="J496" s="1058"/>
      <c r="L496" s="1537"/>
      <c r="M496" s="1537"/>
      <c r="N496" s="1067"/>
      <c r="O496" s="1067"/>
      <c r="R496" s="852"/>
      <c r="T496" s="827"/>
      <c r="U496" s="827"/>
    </row>
    <row r="497" spans="1:23" s="886" customFormat="1">
      <c r="A497" s="873"/>
      <c r="B497" s="1069" t="s">
        <v>855</v>
      </c>
      <c r="C497" s="2629" t="s">
        <v>856</v>
      </c>
      <c r="D497" s="2630"/>
      <c r="E497" s="2630"/>
      <c r="F497" s="2631"/>
      <c r="G497" s="926" t="s">
        <v>247</v>
      </c>
      <c r="H497" s="927" t="s">
        <v>248</v>
      </c>
      <c r="I497" s="928" t="s">
        <v>395</v>
      </c>
      <c r="J497" s="929" t="s">
        <v>263</v>
      </c>
      <c r="L497" s="1537"/>
      <c r="M497" s="1537"/>
      <c r="N497" s="1067"/>
      <c r="O497" s="1067"/>
      <c r="R497" s="852"/>
      <c r="T497" s="827"/>
      <c r="U497" s="827"/>
    </row>
    <row r="498" spans="1:23" s="886" customFormat="1">
      <c r="A498" s="873"/>
      <c r="B498" s="1070"/>
      <c r="C498" s="2632" t="s">
        <v>857</v>
      </c>
      <c r="D498" s="2633"/>
      <c r="E498" s="2633"/>
      <c r="F498" s="2634"/>
      <c r="G498" s="1033"/>
      <c r="H498" s="922"/>
      <c r="I498" s="1071"/>
      <c r="J498" s="1072"/>
      <c r="L498" s="1537"/>
      <c r="M498" s="1537"/>
      <c r="N498" s="1067"/>
      <c r="O498" s="1067"/>
      <c r="R498" s="852"/>
      <c r="T498" s="827"/>
      <c r="U498" s="827"/>
    </row>
    <row r="499" spans="1:23" s="886" customFormat="1">
      <c r="A499" s="873"/>
      <c r="B499" s="1073" t="s">
        <v>858</v>
      </c>
      <c r="C499" s="2635" t="s">
        <v>859</v>
      </c>
      <c r="D499" s="2627"/>
      <c r="E499" s="2627"/>
      <c r="F499" s="2628"/>
      <c r="G499" s="1033" t="s">
        <v>413</v>
      </c>
      <c r="H499" s="922">
        <f>H501*1.1</f>
        <v>181.73100000000002</v>
      </c>
      <c r="I499" s="939">
        <v>11</v>
      </c>
      <c r="J499" s="939">
        <f>H499*I499</f>
        <v>1999.0410000000002</v>
      </c>
      <c r="L499" s="1537"/>
      <c r="M499" s="1537"/>
      <c r="N499" s="1067"/>
      <c r="O499" s="1067"/>
      <c r="R499" s="852"/>
      <c r="T499" s="827"/>
      <c r="U499" s="827"/>
    </row>
    <row r="500" spans="1:23" s="886" customFormat="1">
      <c r="A500" s="873"/>
      <c r="B500" s="1073" t="s">
        <v>860</v>
      </c>
      <c r="C500" s="2635" t="s">
        <v>861</v>
      </c>
      <c r="D500" s="2627"/>
      <c r="E500" s="2627"/>
      <c r="F500" s="2628"/>
      <c r="G500" s="1033" t="s">
        <v>413</v>
      </c>
      <c r="H500" s="922">
        <v>8</v>
      </c>
      <c r="I500" s="939">
        <v>48</v>
      </c>
      <c r="J500" s="939">
        <f>H500*I500</f>
        <v>384</v>
      </c>
      <c r="L500" s="1537"/>
      <c r="M500" s="1537"/>
      <c r="N500" s="1067"/>
      <c r="O500" s="1067"/>
      <c r="R500" s="852"/>
      <c r="T500" s="827"/>
      <c r="U500" s="827"/>
    </row>
    <row r="501" spans="1:23" s="886" customFormat="1">
      <c r="A501" s="873"/>
      <c r="B501" s="1073" t="s">
        <v>862</v>
      </c>
      <c r="C501" s="2635" t="s">
        <v>863</v>
      </c>
      <c r="D501" s="2627"/>
      <c r="E501" s="2627"/>
      <c r="F501" s="2628"/>
      <c r="G501" s="1033" t="s">
        <v>413</v>
      </c>
      <c r="H501" s="922">
        <f>(24.32+36.73+6.31+58+9.85+30)</f>
        <v>165.21</v>
      </c>
      <c r="I501" s="939">
        <v>16</v>
      </c>
      <c r="J501" s="939">
        <f>H501*I501</f>
        <v>2643.36</v>
      </c>
      <c r="L501" s="1537"/>
      <c r="M501" s="1537"/>
      <c r="N501" s="1067"/>
      <c r="O501" s="1067"/>
      <c r="R501" s="852"/>
      <c r="T501" s="827"/>
      <c r="U501" s="827"/>
    </row>
    <row r="502" spans="1:23" s="886" customFormat="1">
      <c r="A502" s="873"/>
      <c r="B502" s="1073" t="s">
        <v>862</v>
      </c>
      <c r="C502" s="2635" t="s">
        <v>864</v>
      </c>
      <c r="D502" s="2627"/>
      <c r="E502" s="2627"/>
      <c r="F502" s="2628"/>
      <c r="G502" s="1033" t="s">
        <v>413</v>
      </c>
      <c r="H502" s="922">
        <v>41.25</v>
      </c>
      <c r="I502" s="939">
        <v>16</v>
      </c>
      <c r="J502" s="939">
        <f>H502*I502</f>
        <v>660</v>
      </c>
      <c r="L502" s="1537"/>
      <c r="M502" s="1537"/>
      <c r="N502" s="1067"/>
      <c r="O502" s="1067"/>
      <c r="R502" s="852"/>
      <c r="T502" s="827"/>
      <c r="U502" s="827"/>
    </row>
    <row r="503" spans="1:23" s="886" customFormat="1">
      <c r="A503" s="873"/>
      <c r="B503" s="653"/>
      <c r="C503" s="2635"/>
      <c r="D503" s="2627"/>
      <c r="E503" s="2627"/>
      <c r="F503" s="2628"/>
      <c r="G503" s="1033"/>
      <c r="H503" s="922"/>
      <c r="I503" s="1071"/>
      <c r="J503" s="1074">
        <f>H503*I503</f>
        <v>0</v>
      </c>
      <c r="L503" s="1537"/>
      <c r="M503" s="1537"/>
      <c r="N503" s="1067"/>
      <c r="O503" s="1067"/>
      <c r="R503" s="852"/>
      <c r="T503" s="827"/>
      <c r="U503" s="827"/>
    </row>
    <row r="504" spans="1:23" s="886" customFormat="1">
      <c r="A504" s="873"/>
      <c r="B504" s="1075"/>
      <c r="C504" s="2635"/>
      <c r="D504" s="2627"/>
      <c r="E504" s="2627"/>
      <c r="F504" s="2628"/>
      <c r="G504" s="1033"/>
      <c r="H504" s="977" t="s">
        <v>407</v>
      </c>
      <c r="I504" s="1076" t="str">
        <f>B497</f>
        <v>11.1</v>
      </c>
      <c r="J504" s="968">
        <f>SUM(J499:J502)</f>
        <v>5686.4009999999998</v>
      </c>
      <c r="L504" s="1537"/>
      <c r="M504" s="1537"/>
      <c r="N504" s="1067"/>
      <c r="O504" s="1067"/>
      <c r="R504" s="852"/>
      <c r="T504" s="827"/>
      <c r="U504" s="827"/>
    </row>
    <row r="505" spans="1:23" s="886" customFormat="1">
      <c r="A505" s="873"/>
      <c r="B505" s="653"/>
      <c r="C505" s="2635"/>
      <c r="D505" s="2627"/>
      <c r="E505" s="2627"/>
      <c r="F505" s="2628"/>
      <c r="G505" s="1033"/>
      <c r="H505" s="922"/>
      <c r="I505" s="1071"/>
      <c r="J505" s="939"/>
      <c r="L505" s="1537"/>
      <c r="M505" s="1537"/>
      <c r="N505" s="1067"/>
      <c r="O505" s="1067"/>
      <c r="R505" s="852"/>
      <c r="T505" s="827"/>
      <c r="U505" s="827"/>
    </row>
    <row r="506" spans="1:23" s="886" customFormat="1">
      <c r="A506" s="873"/>
      <c r="B506" s="530"/>
      <c r="C506" s="2636" t="s">
        <v>865</v>
      </c>
      <c r="D506" s="2637"/>
      <c r="E506" s="2637"/>
      <c r="F506" s="2637"/>
      <c r="G506" s="2637"/>
      <c r="H506" s="2637"/>
      <c r="I506" s="2638"/>
      <c r="J506" s="1077"/>
      <c r="L506" s="1537"/>
      <c r="M506" s="1537"/>
      <c r="N506" s="1067"/>
      <c r="O506" s="1067"/>
      <c r="R506" s="852"/>
      <c r="T506" s="827"/>
      <c r="U506" s="827"/>
    </row>
    <row r="507" spans="1:23" s="886" customFormat="1">
      <c r="A507" s="873"/>
      <c r="B507" s="1075"/>
      <c r="C507" s="1078"/>
      <c r="D507" s="1078"/>
      <c r="E507" s="1078"/>
      <c r="F507" s="1078"/>
      <c r="G507" s="1079"/>
      <c r="H507" s="1080"/>
      <c r="I507" s="1081"/>
      <c r="J507" s="1082"/>
      <c r="L507" s="1537"/>
      <c r="M507" s="1537"/>
      <c r="N507" s="1067"/>
      <c r="O507" s="1067"/>
      <c r="R507" s="852"/>
      <c r="T507" s="827"/>
      <c r="U507" s="827"/>
    </row>
    <row r="508" spans="1:23" s="886" customFormat="1">
      <c r="A508" s="873"/>
      <c r="B508" s="1083" t="s">
        <v>866</v>
      </c>
      <c r="C508" s="2639" t="s">
        <v>867</v>
      </c>
      <c r="D508" s="2639"/>
      <c r="E508" s="2639"/>
      <c r="F508" s="2639"/>
      <c r="G508" s="986"/>
      <c r="H508" s="987"/>
      <c r="I508" s="1084"/>
      <c r="J508" s="1085"/>
      <c r="L508" s="1537"/>
      <c r="M508" s="1537"/>
      <c r="N508" s="1067"/>
      <c r="O508" s="1067"/>
      <c r="R508" s="852"/>
      <c r="T508" s="827"/>
      <c r="U508" s="827"/>
    </row>
    <row r="509" spans="1:23" s="886" customFormat="1">
      <c r="A509" s="873"/>
      <c r="B509" s="555"/>
      <c r="C509" s="1086"/>
      <c r="D509" s="1086"/>
      <c r="E509" s="1086"/>
      <c r="F509" s="1086"/>
      <c r="G509" s="1087"/>
      <c r="H509" s="1088"/>
      <c r="I509" s="1089"/>
      <c r="J509" s="1090"/>
      <c r="L509" s="1537"/>
      <c r="M509" s="1537"/>
      <c r="N509" s="1067"/>
      <c r="O509" s="1067"/>
      <c r="R509" s="852"/>
      <c r="T509" s="827"/>
      <c r="U509" s="827"/>
    </row>
    <row r="510" spans="1:23" s="886" customFormat="1">
      <c r="A510" s="873"/>
      <c r="B510" s="1091"/>
      <c r="C510" s="1092"/>
      <c r="D510" s="1092"/>
      <c r="E510" s="2640" t="s">
        <v>653</v>
      </c>
      <c r="F510" s="2641"/>
      <c r="G510" s="2641"/>
      <c r="H510" s="2641"/>
      <c r="I510" s="2642"/>
      <c r="J510" s="1000">
        <f>J504</f>
        <v>5686.4009999999998</v>
      </c>
      <c r="L510" s="1537"/>
      <c r="M510" s="1537"/>
      <c r="N510" s="1067"/>
      <c r="O510" s="1067"/>
      <c r="R510" s="852"/>
      <c r="T510" s="827"/>
      <c r="U510" s="827"/>
    </row>
    <row r="511" spans="1:23" s="1064" customFormat="1" ht="13.5" thickBot="1">
      <c r="A511" s="870"/>
      <c r="B511" s="1093"/>
      <c r="C511" s="1094"/>
      <c r="D511" s="1094"/>
      <c r="E511" s="1095"/>
      <c r="F511" s="1095"/>
      <c r="G511" s="1095"/>
      <c r="H511" s="1095"/>
      <c r="I511" s="1096"/>
      <c r="J511" s="1097"/>
      <c r="L511" s="1537"/>
      <c r="M511" s="1537"/>
      <c r="N511" s="1067"/>
      <c r="O511" s="1067"/>
      <c r="R511" s="864"/>
      <c r="T511" s="872"/>
      <c r="U511" s="872"/>
    </row>
    <row r="512" spans="1:23" s="852" customFormat="1" ht="13.5" thickBot="1">
      <c r="A512" s="874"/>
      <c r="B512" s="1098"/>
      <c r="C512" s="1099" t="s">
        <v>868</v>
      </c>
      <c r="D512" s="1100"/>
      <c r="E512" s="1100"/>
      <c r="F512" s="1101" t="s">
        <v>869</v>
      </c>
      <c r="G512" s="875"/>
      <c r="H512" s="1102">
        <v>0.6</v>
      </c>
      <c r="I512" s="1103" t="s">
        <v>870</v>
      </c>
      <c r="J512" s="1104">
        <f>J528*H512</f>
        <v>86317.782600000006</v>
      </c>
      <c r="K512" s="988"/>
      <c r="L512" s="1546"/>
      <c r="M512" s="1546"/>
      <c r="N512" s="988"/>
      <c r="O512" s="988"/>
      <c r="P512" s="988"/>
      <c r="Q512" s="988"/>
      <c r="S512" s="988"/>
      <c r="U512" s="827"/>
      <c r="V512" s="827"/>
      <c r="W512" s="951"/>
    </row>
    <row r="513" spans="1:25">
      <c r="A513" s="873"/>
      <c r="B513" s="1105"/>
      <c r="C513" s="876"/>
      <c r="D513" s="876"/>
      <c r="E513" s="876"/>
      <c r="F513" s="895"/>
      <c r="G513" s="1106"/>
      <c r="H513" s="1107"/>
      <c r="I513" s="1108"/>
      <c r="J513" s="881"/>
      <c r="K513" s="1003"/>
      <c r="L513" s="1545"/>
      <c r="M513" s="1546"/>
      <c r="N513" s="1109"/>
      <c r="O513" s="1003"/>
      <c r="P513" s="1003"/>
      <c r="Q513" s="1003"/>
      <c r="R513" s="852"/>
      <c r="S513" s="881"/>
      <c r="W513" s="881"/>
    </row>
    <row r="514" spans="1:25">
      <c r="A514" s="873"/>
      <c r="B514" s="1110">
        <v>1</v>
      </c>
      <c r="C514" s="1111" t="s">
        <v>871</v>
      </c>
      <c r="D514" s="850"/>
      <c r="E514" s="850"/>
      <c r="F514" s="850"/>
      <c r="G514" s="877"/>
      <c r="H514" s="1161">
        <f>J514*$H$512</f>
        <v>8212.68</v>
      </c>
      <c r="I514" s="881"/>
      <c r="J514" s="1112">
        <f>J124</f>
        <v>13687.800000000001</v>
      </c>
      <c r="K514" s="1003"/>
      <c r="L514" s="1545"/>
      <c r="M514" s="1546"/>
      <c r="N514" s="1109"/>
      <c r="O514" s="1003"/>
      <c r="P514" s="1003"/>
      <c r="Q514" s="1003"/>
      <c r="R514" s="852"/>
      <c r="S514" s="881"/>
      <c r="W514" s="881"/>
    </row>
    <row r="515" spans="1:25">
      <c r="A515" s="873"/>
      <c r="B515" s="1110">
        <v>2</v>
      </c>
      <c r="C515" s="1111" t="s">
        <v>872</v>
      </c>
      <c r="D515" s="850"/>
      <c r="E515" s="850"/>
      <c r="F515" s="850"/>
      <c r="G515" s="877"/>
      <c r="H515" s="1161">
        <f t="shared" ref="H515:H524" si="8">J515*$H$512</f>
        <v>26065.649999999998</v>
      </c>
      <c r="I515" s="881"/>
      <c r="J515" s="1112">
        <f>J205</f>
        <v>43442.75</v>
      </c>
      <c r="K515" s="1003"/>
      <c r="L515" s="1545"/>
      <c r="M515" s="1546"/>
      <c r="N515" s="1109"/>
      <c r="O515" s="1003"/>
      <c r="P515" s="1003"/>
      <c r="Q515" s="1003"/>
      <c r="R515" s="852"/>
      <c r="S515" s="881"/>
      <c r="W515" s="881"/>
    </row>
    <row r="516" spans="1:25">
      <c r="A516" s="873"/>
      <c r="B516" s="1110">
        <v>3</v>
      </c>
      <c r="C516" s="1111" t="s">
        <v>617</v>
      </c>
      <c r="D516" s="850"/>
      <c r="E516" s="850"/>
      <c r="F516" s="850"/>
      <c r="G516" s="877"/>
      <c r="H516" s="1161">
        <f t="shared" si="8"/>
        <v>6135.3839999999991</v>
      </c>
      <c r="I516" s="881"/>
      <c r="J516" s="1112">
        <f>J239</f>
        <v>10225.64</v>
      </c>
      <c r="K516" s="1003"/>
      <c r="L516" s="1545"/>
      <c r="M516" s="1546"/>
      <c r="N516" s="1109"/>
      <c r="O516" s="1003"/>
      <c r="P516" s="1003"/>
      <c r="Q516" s="1003"/>
      <c r="R516" s="852"/>
      <c r="S516" s="881"/>
      <c r="W516" s="881"/>
    </row>
    <row r="517" spans="1:25">
      <c r="A517" s="873"/>
      <c r="B517" s="1110">
        <v>4</v>
      </c>
      <c r="C517" s="1111" t="s">
        <v>652</v>
      </c>
      <c r="D517" s="850"/>
      <c r="E517" s="850"/>
      <c r="F517" s="850"/>
      <c r="G517" s="877"/>
      <c r="H517" s="1161">
        <f t="shared" si="8"/>
        <v>8065.134</v>
      </c>
      <c r="I517" s="881"/>
      <c r="J517" s="1112">
        <f>J287</f>
        <v>13441.890000000001</v>
      </c>
      <c r="K517" s="1003"/>
      <c r="L517" s="1545"/>
      <c r="M517" s="1546"/>
      <c r="N517" s="1109"/>
      <c r="O517" s="1003"/>
      <c r="P517" s="1003"/>
      <c r="Q517" s="1003"/>
      <c r="R517" s="852"/>
      <c r="S517" s="881"/>
      <c r="W517" s="881"/>
    </row>
    <row r="518" spans="1:25">
      <c r="A518" s="873"/>
      <c r="B518" s="1110">
        <v>5</v>
      </c>
      <c r="C518" s="1111" t="s">
        <v>674</v>
      </c>
      <c r="D518" s="850"/>
      <c r="E518" s="850"/>
      <c r="F518" s="850"/>
      <c r="G518" s="877"/>
      <c r="H518" s="1161">
        <f t="shared" si="8"/>
        <v>4978.5</v>
      </c>
      <c r="I518" s="881"/>
      <c r="J518" s="1112">
        <f>J313</f>
        <v>8297.5</v>
      </c>
      <c r="K518" s="1003"/>
      <c r="L518" s="1545"/>
      <c r="M518" s="1546"/>
      <c r="N518" s="1109"/>
      <c r="O518" s="1003"/>
      <c r="P518" s="1003"/>
      <c r="Q518" s="1003"/>
      <c r="R518" s="852"/>
      <c r="S518" s="881"/>
      <c r="W518" s="881"/>
    </row>
    <row r="519" spans="1:25">
      <c r="A519" s="873"/>
      <c r="B519" s="1110">
        <v>6</v>
      </c>
      <c r="C519" s="1111" t="s">
        <v>693</v>
      </c>
      <c r="D519" s="850"/>
      <c r="E519" s="850"/>
      <c r="F519" s="850"/>
      <c r="G519" s="877"/>
      <c r="H519" s="1161">
        <f t="shared" si="8"/>
        <v>4591.2</v>
      </c>
      <c r="I519" s="881"/>
      <c r="J519" s="1112">
        <f>J341</f>
        <v>7652</v>
      </c>
      <c r="K519" s="1003"/>
      <c r="L519" s="1545"/>
      <c r="M519" s="1546"/>
      <c r="N519" s="1109"/>
      <c r="O519" s="1003"/>
      <c r="P519" s="1003"/>
      <c r="Q519" s="1003"/>
      <c r="R519" s="852"/>
      <c r="S519" s="881"/>
      <c r="W519" s="881"/>
    </row>
    <row r="520" spans="1:25">
      <c r="A520" s="873"/>
      <c r="B520" s="1110">
        <v>7</v>
      </c>
      <c r="C520" s="1111" t="s">
        <v>873</v>
      </c>
      <c r="D520" s="850"/>
      <c r="E520" s="850"/>
      <c r="F520" s="850"/>
      <c r="G520" s="877"/>
      <c r="H520" s="1161">
        <f t="shared" si="8"/>
        <v>4071</v>
      </c>
      <c r="I520" s="881"/>
      <c r="J520" s="1112">
        <f>J380</f>
        <v>6785</v>
      </c>
      <c r="K520" s="1003"/>
      <c r="L520" s="1545"/>
      <c r="M520" s="1546"/>
      <c r="N520" s="1109"/>
      <c r="O520" s="1003"/>
      <c r="P520" s="1003"/>
      <c r="Q520" s="1003"/>
      <c r="R520" s="852"/>
      <c r="S520" s="881"/>
      <c r="W520" s="881"/>
    </row>
    <row r="521" spans="1:25">
      <c r="A521" s="873"/>
      <c r="B521" s="1110">
        <v>8</v>
      </c>
      <c r="C521" s="1111" t="s">
        <v>737</v>
      </c>
      <c r="D521" s="850"/>
      <c r="E521" s="850"/>
      <c r="F521" s="850"/>
      <c r="G521" s="877"/>
      <c r="H521" s="1161">
        <f t="shared" si="8"/>
        <v>11595.6</v>
      </c>
      <c r="I521" s="881"/>
      <c r="J521" s="1112">
        <f>J440</f>
        <v>19326</v>
      </c>
      <c r="K521" s="1003"/>
      <c r="L521" s="1545"/>
      <c r="M521" s="1546"/>
      <c r="N521" s="1109"/>
      <c r="O521" s="1003"/>
      <c r="P521" s="1003"/>
      <c r="Q521" s="1003"/>
      <c r="R521" s="852"/>
      <c r="S521" s="881"/>
      <c r="W521" s="881"/>
    </row>
    <row r="522" spans="1:25">
      <c r="A522" s="873"/>
      <c r="B522" s="1110">
        <v>9</v>
      </c>
      <c r="C522" s="1111" t="s">
        <v>827</v>
      </c>
      <c r="D522" s="850"/>
      <c r="E522" s="850"/>
      <c r="F522" s="850"/>
      <c r="G522" s="877"/>
      <c r="H522" s="1161">
        <f t="shared" si="8"/>
        <v>4646.1840000000002</v>
      </c>
      <c r="I522" s="881"/>
      <c r="J522" s="1112">
        <f>J464</f>
        <v>7743.64</v>
      </c>
      <c r="K522" s="1003"/>
      <c r="L522" s="1545"/>
      <c r="M522" s="1546"/>
      <c r="N522" s="1109"/>
      <c r="O522" s="1003"/>
      <c r="P522" s="1003"/>
      <c r="Q522" s="1003"/>
      <c r="R522" s="852"/>
      <c r="S522" s="881"/>
      <c r="W522" s="881"/>
    </row>
    <row r="523" spans="1:25">
      <c r="A523" s="873"/>
      <c r="B523" s="1110">
        <v>10</v>
      </c>
      <c r="C523" s="1111" t="s">
        <v>852</v>
      </c>
      <c r="D523" s="850"/>
      <c r="E523" s="850"/>
      <c r="F523" s="850"/>
      <c r="G523" s="877"/>
      <c r="H523" s="1161">
        <f t="shared" si="8"/>
        <v>4544.6099999999997</v>
      </c>
      <c r="I523" s="881"/>
      <c r="J523" s="1112">
        <f>J491</f>
        <v>7574.35</v>
      </c>
      <c r="K523" s="1003"/>
      <c r="L523" s="1545"/>
      <c r="M523" s="1546"/>
      <c r="N523" s="1109"/>
      <c r="O523" s="1003"/>
      <c r="P523" s="1003"/>
      <c r="Q523" s="1003"/>
      <c r="R523" s="852"/>
      <c r="S523" s="881"/>
      <c r="W523" s="881"/>
    </row>
    <row r="524" spans="1:25">
      <c r="A524" s="873"/>
      <c r="B524" s="1110">
        <v>11</v>
      </c>
      <c r="C524" s="1111" t="s">
        <v>867</v>
      </c>
      <c r="D524" s="850"/>
      <c r="E524" s="850"/>
      <c r="F524" s="850"/>
      <c r="G524" s="877"/>
      <c r="H524" s="1161">
        <f t="shared" si="8"/>
        <v>3411.8406</v>
      </c>
      <c r="I524" s="881"/>
      <c r="J524" s="1112">
        <f>J510</f>
        <v>5686.4009999999998</v>
      </c>
      <c r="K524" s="1003"/>
      <c r="L524" s="1545"/>
      <c r="M524" s="1546"/>
      <c r="N524" s="1109"/>
      <c r="O524" s="1003"/>
      <c r="P524" s="1003"/>
      <c r="Q524" s="1003"/>
      <c r="R524" s="852"/>
      <c r="S524" s="881"/>
      <c r="W524" s="881"/>
    </row>
    <row r="525" spans="1:25">
      <c r="A525" s="873"/>
      <c r="B525" s="1113"/>
      <c r="C525" s="876"/>
      <c r="D525" s="876"/>
      <c r="E525" s="876"/>
      <c r="F525" s="895"/>
      <c r="G525" s="1114"/>
      <c r="H525" s="1115"/>
      <c r="I525" s="881"/>
      <c r="J525" s="1116"/>
      <c r="K525" s="1003"/>
      <c r="L525" s="1545"/>
      <c r="M525" s="1546"/>
      <c r="N525" s="1109"/>
      <c r="O525" s="1003"/>
      <c r="P525" s="1003"/>
      <c r="Q525" s="1003"/>
      <c r="R525" s="1003"/>
      <c r="S525" s="881"/>
      <c r="W525" s="881"/>
    </row>
    <row r="526" spans="1:25" s="852" customFormat="1">
      <c r="A526" s="874"/>
      <c r="B526" s="1117"/>
      <c r="C526" s="2643" t="s">
        <v>874</v>
      </c>
      <c r="D526" s="2644"/>
      <c r="E526" s="2644"/>
      <c r="F526" s="2645"/>
      <c r="G526" s="1050"/>
      <c r="H526" s="987"/>
      <c r="I526" s="951"/>
      <c r="J526" s="1118"/>
      <c r="K526" s="988"/>
      <c r="L526" s="1546"/>
      <c r="M526" s="1546"/>
      <c r="N526" s="988"/>
      <c r="O526" s="988"/>
      <c r="P526" s="988"/>
      <c r="Q526" s="988"/>
      <c r="R526" s="988"/>
      <c r="S526" s="988"/>
      <c r="T526" s="878"/>
      <c r="U526" s="827"/>
      <c r="V526" s="827"/>
      <c r="W526" s="951"/>
    </row>
    <row r="527" spans="1:25" s="852" customFormat="1" ht="13.5" thickBot="1">
      <c r="A527" s="874"/>
      <c r="B527" s="879"/>
      <c r="C527" s="990"/>
      <c r="D527" s="990"/>
      <c r="E527" s="990"/>
      <c r="F527" s="990"/>
      <c r="G527" s="881"/>
      <c r="H527" s="1002"/>
      <c r="I527" s="951"/>
      <c r="J527" s="1118"/>
      <c r="K527" s="1003"/>
      <c r="L527" s="1545"/>
      <c r="M527" s="1546"/>
      <c r="N527" s="1109"/>
      <c r="O527" s="1003"/>
      <c r="P527" s="1003"/>
      <c r="Q527" s="1003"/>
      <c r="R527" s="1003"/>
      <c r="S527" s="1119"/>
      <c r="T527" s="878"/>
      <c r="U527" s="827"/>
      <c r="V527" s="827"/>
      <c r="W527" s="951"/>
      <c r="X527" s="878"/>
      <c r="Y527" s="878"/>
    </row>
    <row r="528" spans="1:25" s="825" customFormat="1">
      <c r="A528" s="1120"/>
      <c r="B528" s="995"/>
      <c r="C528" s="1121"/>
      <c r="D528" s="1121"/>
      <c r="E528" s="1122"/>
      <c r="F528" s="880"/>
      <c r="G528" s="880"/>
      <c r="H528" s="880"/>
      <c r="I528" s="1123" t="s">
        <v>875</v>
      </c>
      <c r="J528" s="1124">
        <f>SUM(J514:J527)</f>
        <v>143862.97100000002</v>
      </c>
      <c r="K528" s="1125"/>
      <c r="L528" s="1545"/>
      <c r="M528" s="1545"/>
      <c r="N528" s="1145"/>
      <c r="O528" s="1003"/>
      <c r="P528" s="1125"/>
      <c r="Q528" s="1125"/>
      <c r="R528" s="1126"/>
      <c r="S528" s="1126"/>
      <c r="T528" s="1127"/>
      <c r="U528" s="1128">
        <f>(R514+R515+R516+R517+R518+R519+R520+R521+R522+R523)*0.1</f>
        <v>0</v>
      </c>
      <c r="V528" s="827"/>
      <c r="W528" s="852"/>
      <c r="X528" s="2646" t="e">
        <f>#REF!+#REF!+#REF!+#REF!+#REF!</f>
        <v>#REF!</v>
      </c>
      <c r="Y528" s="2647"/>
    </row>
    <row r="529" spans="1:25" s="825" customFormat="1">
      <c r="A529" s="1120"/>
      <c r="B529" s="995"/>
      <c r="C529" s="1121"/>
      <c r="D529" s="1121"/>
      <c r="E529" s="1130"/>
      <c r="F529" s="1131"/>
      <c r="G529" s="1131"/>
      <c r="H529" s="1132" t="s">
        <v>876</v>
      </c>
      <c r="I529" s="1133">
        <v>0.1</v>
      </c>
      <c r="J529" s="1134">
        <f>J528*0.2</f>
        <v>28772.594200000007</v>
      </c>
      <c r="K529" s="1135"/>
      <c r="L529" s="1547"/>
      <c r="M529" s="1547"/>
      <c r="N529" s="1519"/>
      <c r="O529" s="1519"/>
      <c r="P529" s="1135"/>
      <c r="Q529" s="1135"/>
      <c r="R529" s="1126"/>
      <c r="S529" s="1126"/>
      <c r="T529" s="1126"/>
      <c r="U529" s="827"/>
      <c r="V529" s="827"/>
      <c r="W529" s="1136"/>
      <c r="X529" s="1129"/>
      <c r="Y529" s="1137"/>
    </row>
    <row r="530" spans="1:25" s="825" customFormat="1" ht="13.5" thickBot="1">
      <c r="A530" s="1138"/>
      <c r="B530" s="1113"/>
      <c r="C530" s="891"/>
      <c r="D530" s="891"/>
      <c r="E530" s="1139"/>
      <c r="F530" s="1140"/>
      <c r="G530" s="1140"/>
      <c r="H530" s="1140"/>
      <c r="I530" s="1141" t="s">
        <v>877</v>
      </c>
      <c r="J530" s="1142">
        <f>J529+J528</f>
        <v>172635.56520000001</v>
      </c>
      <c r="K530" s="1143"/>
      <c r="L530" s="1547"/>
      <c r="M530" s="1547"/>
      <c r="N530" s="1520"/>
      <c r="O530" s="1535"/>
      <c r="P530" s="1143"/>
      <c r="Q530" s="1143"/>
      <c r="R530" s="1126"/>
      <c r="S530" s="1126"/>
      <c r="T530" s="1126"/>
      <c r="U530" s="852"/>
      <c r="W530" s="852"/>
      <c r="X530" s="1126"/>
      <c r="Y530" s="1126"/>
    </row>
    <row r="531" spans="1:25" s="825" customFormat="1">
      <c r="A531" s="1138"/>
      <c r="B531" s="1113"/>
      <c r="C531" s="891"/>
      <c r="D531" s="891"/>
      <c r="E531" s="881"/>
      <c r="F531" s="881"/>
      <c r="G531" s="881"/>
      <c r="H531" s="881"/>
      <c r="I531" s="881"/>
      <c r="J531" s="1116"/>
      <c r="K531" s="881"/>
      <c r="L531" s="1547"/>
      <c r="M531" s="1547"/>
      <c r="N531" s="881"/>
      <c r="O531" s="881"/>
      <c r="P531" s="881"/>
      <c r="Q531" s="881"/>
      <c r="R531" s="1126"/>
      <c r="S531" s="1126"/>
      <c r="T531" s="1126"/>
      <c r="U531" s="852"/>
      <c r="W531" s="852"/>
    </row>
    <row r="532" spans="1:25" s="825" customFormat="1">
      <c r="A532" s="1138"/>
      <c r="B532" s="1113"/>
      <c r="C532" s="876"/>
      <c r="D532" s="876"/>
      <c r="K532" s="1143"/>
      <c r="L532" s="1547"/>
      <c r="M532" s="1547"/>
      <c r="N532" s="1520"/>
      <c r="O532" s="1535"/>
      <c r="P532" s="1143"/>
      <c r="Q532" s="1143"/>
      <c r="R532" s="1126"/>
      <c r="S532" s="1126"/>
      <c r="T532" s="1126"/>
      <c r="U532" s="1144"/>
      <c r="W532" s="852"/>
    </row>
    <row r="533" spans="1:25" s="852" customFormat="1">
      <c r="A533" s="874"/>
      <c r="B533" s="881"/>
      <c r="C533" s="1001"/>
      <c r="D533" s="1001"/>
      <c r="E533" s="1001"/>
      <c r="F533" s="1001"/>
      <c r="G533" s="881"/>
      <c r="H533" s="1002"/>
      <c r="I533" s="1060"/>
      <c r="J533" s="988"/>
      <c r="K533" s="1003"/>
      <c r="L533" s="1545"/>
      <c r="M533" s="1546"/>
      <c r="N533" s="1109"/>
      <c r="O533" s="1003"/>
      <c r="P533" s="1003"/>
      <c r="Q533" s="1003"/>
      <c r="R533" s="1145"/>
      <c r="S533" s="1119"/>
      <c r="T533" s="878"/>
      <c r="W533" s="1146"/>
    </row>
    <row r="534" spans="1:25" s="886" customFormat="1">
      <c r="A534" s="873"/>
      <c r="B534" s="1147"/>
      <c r="C534" s="882"/>
      <c r="D534" s="882"/>
      <c r="E534" s="882"/>
      <c r="F534" s="1148"/>
      <c r="G534" s="1067"/>
      <c r="H534" s="1149"/>
      <c r="I534" s="1067"/>
      <c r="J534" s="1067"/>
      <c r="L534" s="1537"/>
      <c r="M534" s="1537"/>
      <c r="N534" s="1067"/>
      <c r="O534" s="1067"/>
      <c r="R534" s="1150"/>
      <c r="T534" s="827"/>
      <c r="U534" s="827"/>
    </row>
    <row r="535" spans="1:25" s="852" customFormat="1">
      <c r="A535" s="833"/>
      <c r="B535" s="881"/>
      <c r="C535" s="1001"/>
      <c r="D535" s="1001"/>
      <c r="E535" s="1001"/>
      <c r="F535" s="1001"/>
      <c r="G535" s="881"/>
      <c r="H535" s="1002"/>
      <c r="I535" s="1003"/>
      <c r="J535" s="1004"/>
      <c r="L535" s="1530"/>
      <c r="M535" s="1530"/>
      <c r="N535" s="1515"/>
      <c r="O535" s="1533"/>
    </row>
    <row r="536" spans="1:25" s="852" customFormat="1">
      <c r="A536" s="833"/>
      <c r="B536" s="881"/>
      <c r="C536" s="1001"/>
      <c r="D536" s="1001"/>
      <c r="E536" s="1001"/>
      <c r="F536" s="1001"/>
      <c r="G536" s="881"/>
      <c r="H536" s="1002"/>
      <c r="I536" s="1003"/>
      <c r="J536" s="1004"/>
      <c r="L536" s="1530"/>
      <c r="M536" s="1530"/>
      <c r="N536" s="1515"/>
      <c r="O536" s="1533"/>
    </row>
    <row r="537" spans="1:25" s="852" customFormat="1">
      <c r="A537" s="833"/>
      <c r="B537" s="881"/>
      <c r="C537" s="1001"/>
      <c r="D537" s="1001"/>
      <c r="E537" s="1001"/>
      <c r="F537" s="1001"/>
      <c r="G537" s="881"/>
      <c r="H537" s="1002"/>
      <c r="I537" s="1003"/>
      <c r="J537" s="1004"/>
      <c r="L537" s="1530"/>
      <c r="M537" s="1530"/>
      <c r="N537" s="1515"/>
      <c r="O537" s="1533"/>
    </row>
    <row r="538" spans="1:25" s="852" customFormat="1">
      <c r="A538" s="833"/>
      <c r="B538" s="881"/>
      <c r="C538" s="1001"/>
      <c r="D538" s="1001"/>
      <c r="E538" s="1001"/>
      <c r="F538" s="1001"/>
      <c r="G538" s="881"/>
      <c r="H538" s="1002"/>
      <c r="I538" s="1003"/>
      <c r="J538" s="1004"/>
      <c r="L538" s="1530"/>
      <c r="M538" s="1530"/>
      <c r="N538" s="1515"/>
      <c r="O538" s="1533"/>
    </row>
    <row r="539" spans="1:25" s="852" customFormat="1">
      <c r="A539" s="833"/>
      <c r="B539" s="881"/>
      <c r="C539" s="1001"/>
      <c r="D539" s="1001"/>
      <c r="E539" s="1001"/>
      <c r="F539" s="1001"/>
      <c r="G539" s="881"/>
      <c r="H539" s="1002"/>
      <c r="I539" s="1003"/>
      <c r="J539" s="1004"/>
      <c r="L539" s="1530"/>
      <c r="M539" s="1530"/>
      <c r="N539" s="1515"/>
      <c r="O539" s="1533"/>
    </row>
    <row r="540" spans="1:25" s="852" customFormat="1">
      <c r="A540" s="833"/>
      <c r="B540" s="881"/>
      <c r="C540" s="1001"/>
      <c r="D540" s="1001"/>
      <c r="E540" s="1001"/>
      <c r="F540" s="1001"/>
      <c r="G540" s="881"/>
      <c r="H540" s="1002"/>
      <c r="I540" s="1003"/>
      <c r="J540" s="1004"/>
      <c r="L540" s="1530"/>
      <c r="M540" s="1530"/>
      <c r="N540" s="1515"/>
      <c r="O540" s="1533"/>
    </row>
    <row r="541" spans="1:25" s="852" customFormat="1">
      <c r="A541" s="833"/>
      <c r="B541" s="881"/>
      <c r="C541" s="1001"/>
      <c r="D541" s="1001"/>
      <c r="E541" s="1001"/>
      <c r="F541" s="1001"/>
      <c r="G541" s="881"/>
      <c r="H541" s="1002"/>
      <c r="I541" s="1003"/>
      <c r="J541" s="1004"/>
      <c r="L541" s="1530"/>
      <c r="M541" s="1530"/>
      <c r="N541" s="1515"/>
      <c r="O541" s="1533"/>
    </row>
    <row r="542" spans="1:25" s="852" customFormat="1">
      <c r="A542" s="833"/>
      <c r="B542" s="881"/>
      <c r="C542" s="1001"/>
      <c r="D542" s="1001"/>
      <c r="E542" s="1001"/>
      <c r="F542" s="1001"/>
      <c r="G542" s="881"/>
      <c r="H542" s="1002"/>
      <c r="I542" s="1003"/>
      <c r="J542" s="1004"/>
      <c r="L542" s="1530"/>
      <c r="M542" s="1530"/>
      <c r="N542" s="1515"/>
      <c r="O542" s="1533"/>
    </row>
    <row r="543" spans="1:25" s="852" customFormat="1">
      <c r="A543" s="833"/>
      <c r="B543" s="881"/>
      <c r="C543" s="1001"/>
      <c r="D543" s="1001"/>
      <c r="E543" s="1001"/>
      <c r="F543" s="1001"/>
      <c r="G543" s="881"/>
      <c r="H543" s="1002"/>
      <c r="I543" s="1003"/>
      <c r="J543" s="1004"/>
      <c r="L543" s="1530"/>
      <c r="M543" s="1530"/>
      <c r="N543" s="1515"/>
      <c r="O543" s="1533"/>
    </row>
    <row r="544" spans="1:25" s="852" customFormat="1">
      <c r="A544" s="833"/>
      <c r="B544" s="881"/>
      <c r="C544" s="1001"/>
      <c r="D544" s="1001"/>
      <c r="E544" s="1001"/>
      <c r="F544" s="1001"/>
      <c r="G544" s="881"/>
      <c r="H544" s="1002"/>
      <c r="I544" s="1003"/>
      <c r="J544" s="1004"/>
      <c r="L544" s="1530"/>
      <c r="M544" s="1530"/>
      <c r="N544" s="1515"/>
      <c r="O544" s="1533"/>
    </row>
    <row r="545" spans="1:15" s="852" customFormat="1">
      <c r="A545" s="833"/>
      <c r="B545" s="881"/>
      <c r="C545" s="1001"/>
      <c r="D545" s="1001"/>
      <c r="E545" s="1001"/>
      <c r="F545" s="1001"/>
      <c r="G545" s="881"/>
      <c r="H545" s="1002"/>
      <c r="I545" s="1003"/>
      <c r="J545" s="1004"/>
      <c r="L545" s="1530"/>
      <c r="M545" s="1530"/>
      <c r="N545" s="1515"/>
      <c r="O545" s="1533"/>
    </row>
    <row r="546" spans="1:15" s="852" customFormat="1">
      <c r="A546" s="833"/>
      <c r="B546" s="881"/>
      <c r="C546" s="1001"/>
      <c r="D546" s="1001"/>
      <c r="E546" s="1001"/>
      <c r="F546" s="1001"/>
      <c r="G546" s="881"/>
      <c r="H546" s="1002"/>
      <c r="I546" s="1003"/>
      <c r="J546" s="1004"/>
      <c r="L546" s="1530"/>
      <c r="M546" s="1530"/>
      <c r="N546" s="1515"/>
      <c r="O546" s="1533"/>
    </row>
    <row r="547" spans="1:15" s="852" customFormat="1">
      <c r="A547" s="833"/>
      <c r="B547" s="881"/>
      <c r="C547" s="1001"/>
      <c r="D547" s="1001"/>
      <c r="E547" s="1001"/>
      <c r="F547" s="1001"/>
      <c r="G547" s="881"/>
      <c r="H547" s="1002"/>
      <c r="I547" s="1003"/>
      <c r="J547" s="1004"/>
      <c r="L547" s="1530"/>
      <c r="M547" s="1530"/>
      <c r="N547" s="1515"/>
      <c r="O547" s="1533"/>
    </row>
    <row r="548" spans="1:15" s="852" customFormat="1">
      <c r="A548" s="833"/>
      <c r="B548" s="881"/>
      <c r="C548" s="1001"/>
      <c r="D548" s="1001"/>
      <c r="E548" s="1001"/>
      <c r="F548" s="1001"/>
      <c r="G548" s="881"/>
      <c r="H548" s="1002"/>
      <c r="I548" s="1003"/>
      <c r="J548" s="1004"/>
      <c r="L548" s="1530"/>
      <c r="M548" s="1530"/>
      <c r="N548" s="1515"/>
      <c r="O548" s="1533"/>
    </row>
    <row r="549" spans="1:15" s="852" customFormat="1">
      <c r="A549" s="833"/>
      <c r="B549" s="881"/>
      <c r="C549" s="1001"/>
      <c r="D549" s="1001"/>
      <c r="E549" s="1001"/>
      <c r="F549" s="1001"/>
      <c r="G549" s="881"/>
      <c r="H549" s="1002"/>
      <c r="I549" s="1003"/>
      <c r="J549" s="1004"/>
      <c r="L549" s="1530"/>
      <c r="M549" s="1530"/>
      <c r="N549" s="1515"/>
      <c r="O549" s="1533"/>
    </row>
    <row r="550" spans="1:15" s="852" customFormat="1">
      <c r="A550" s="833"/>
      <c r="B550" s="881"/>
      <c r="C550" s="1001"/>
      <c r="D550" s="1001"/>
      <c r="E550" s="1001"/>
      <c r="F550" s="1001"/>
      <c r="G550" s="881"/>
      <c r="H550" s="1002"/>
      <c r="I550" s="1003"/>
      <c r="J550" s="1004"/>
      <c r="L550" s="1530"/>
      <c r="M550" s="1530"/>
      <c r="N550" s="1515"/>
      <c r="O550" s="1533"/>
    </row>
    <row r="551" spans="1:15" s="852" customFormat="1">
      <c r="A551" s="833"/>
      <c r="B551" s="881"/>
      <c r="C551" s="1001"/>
      <c r="D551" s="1001"/>
      <c r="E551" s="1001"/>
      <c r="F551" s="1001"/>
      <c r="G551" s="881"/>
      <c r="H551" s="1002"/>
      <c r="I551" s="1003"/>
      <c r="J551" s="1004"/>
      <c r="L551" s="1530"/>
      <c r="M551" s="1530"/>
      <c r="N551" s="1515"/>
      <c r="O551" s="1533"/>
    </row>
    <row r="552" spans="1:15" s="852" customFormat="1">
      <c r="A552" s="833"/>
      <c r="B552" s="881"/>
      <c r="C552" s="1001"/>
      <c r="D552" s="1001"/>
      <c r="E552" s="1001"/>
      <c r="F552" s="1001"/>
      <c r="G552" s="881"/>
      <c r="H552" s="1002"/>
      <c r="I552" s="1003"/>
      <c r="J552" s="1004"/>
      <c r="L552" s="1530"/>
      <c r="M552" s="1530"/>
      <c r="N552" s="1515"/>
      <c r="O552" s="1533"/>
    </row>
    <row r="553" spans="1:15" s="852" customFormat="1">
      <c r="A553" s="833"/>
      <c r="B553" s="881"/>
      <c r="C553" s="1001"/>
      <c r="D553" s="1001"/>
      <c r="E553" s="1001"/>
      <c r="F553" s="1001"/>
      <c r="G553" s="881"/>
      <c r="H553" s="1002"/>
      <c r="I553" s="1003"/>
      <c r="J553" s="1004"/>
      <c r="L553" s="1530"/>
      <c r="M553" s="1530"/>
      <c r="N553" s="1515"/>
      <c r="O553" s="1533"/>
    </row>
    <row r="554" spans="1:15" s="852" customFormat="1">
      <c r="A554" s="833"/>
      <c r="B554" s="881"/>
      <c r="C554" s="1001"/>
      <c r="D554" s="1001"/>
      <c r="E554" s="1001"/>
      <c r="F554" s="1001"/>
      <c r="G554" s="881"/>
      <c r="H554" s="1002"/>
      <c r="I554" s="1003"/>
      <c r="J554" s="1004"/>
      <c r="L554" s="1530"/>
      <c r="M554" s="1530"/>
      <c r="N554" s="1515"/>
      <c r="O554" s="1533"/>
    </row>
    <row r="555" spans="1:15" s="852" customFormat="1">
      <c r="A555" s="833"/>
      <c r="B555" s="881"/>
      <c r="C555" s="1001"/>
      <c r="D555" s="1001"/>
      <c r="E555" s="1001"/>
      <c r="F555" s="1001"/>
      <c r="G555" s="881"/>
      <c r="H555" s="1002"/>
      <c r="I555" s="1003"/>
      <c r="J555" s="1004"/>
      <c r="L555" s="1530"/>
      <c r="M555" s="1530"/>
      <c r="N555" s="1515"/>
      <c r="O555" s="1533"/>
    </row>
    <row r="556" spans="1:15" s="852" customFormat="1">
      <c r="A556" s="833"/>
      <c r="B556" s="881"/>
      <c r="C556" s="1001"/>
      <c r="D556" s="1001"/>
      <c r="E556" s="1001"/>
      <c r="F556" s="1001"/>
      <c r="G556" s="881"/>
      <c r="H556" s="1002"/>
      <c r="I556" s="1003"/>
      <c r="J556" s="1004"/>
      <c r="L556" s="1530"/>
      <c r="M556" s="1530"/>
      <c r="N556" s="1515"/>
      <c r="O556" s="1533"/>
    </row>
    <row r="557" spans="1:15" s="852" customFormat="1">
      <c r="A557" s="833"/>
      <c r="B557" s="881"/>
      <c r="C557" s="1001"/>
      <c r="D557" s="1001"/>
      <c r="E557" s="1001"/>
      <c r="F557" s="1001"/>
      <c r="G557" s="881"/>
      <c r="H557" s="1002"/>
      <c r="I557" s="1003"/>
      <c r="J557" s="1004"/>
      <c r="L557" s="1530"/>
      <c r="M557" s="1530"/>
      <c r="N557" s="1515"/>
      <c r="O557" s="1533"/>
    </row>
    <row r="558" spans="1:15" s="852" customFormat="1">
      <c r="A558" s="833"/>
      <c r="B558" s="881"/>
      <c r="C558" s="1001"/>
      <c r="D558" s="1001"/>
      <c r="E558" s="1001"/>
      <c r="F558" s="1001"/>
      <c r="G558" s="881"/>
      <c r="H558" s="1002"/>
      <c r="I558" s="1003"/>
      <c r="J558" s="1004"/>
      <c r="L558" s="1530"/>
      <c r="M558" s="1530"/>
      <c r="N558" s="1515"/>
      <c r="O558" s="1533"/>
    </row>
    <row r="559" spans="1:15" s="852" customFormat="1">
      <c r="A559" s="833"/>
      <c r="B559" s="881"/>
      <c r="C559" s="1001"/>
      <c r="D559" s="1001"/>
      <c r="E559" s="1001"/>
      <c r="F559" s="1001"/>
      <c r="G559" s="881"/>
      <c r="H559" s="1002"/>
      <c r="I559" s="1003"/>
      <c r="J559" s="1004"/>
      <c r="L559" s="1530"/>
      <c r="M559" s="1530"/>
      <c r="N559" s="1515"/>
      <c r="O559" s="1533"/>
    </row>
    <row r="560" spans="1:15" s="852" customFormat="1">
      <c r="A560" s="833"/>
      <c r="B560" s="881"/>
      <c r="C560" s="1001"/>
      <c r="D560" s="1001"/>
      <c r="E560" s="1001"/>
      <c r="F560" s="1001"/>
      <c r="G560" s="881"/>
      <c r="H560" s="1002"/>
      <c r="I560" s="1003"/>
      <c r="J560" s="1004"/>
      <c r="L560" s="1530"/>
      <c r="M560" s="1530"/>
      <c r="N560" s="1515"/>
      <c r="O560" s="1533"/>
    </row>
    <row r="561" spans="1:15" s="852" customFormat="1">
      <c r="A561" s="833"/>
      <c r="B561" s="881"/>
      <c r="C561" s="1001"/>
      <c r="D561" s="1001"/>
      <c r="E561" s="1001"/>
      <c r="F561" s="1001"/>
      <c r="G561" s="881"/>
      <c r="H561" s="1002"/>
      <c r="I561" s="1003"/>
      <c r="J561" s="1004"/>
      <c r="L561" s="1530"/>
      <c r="M561" s="1530"/>
      <c r="N561" s="1515"/>
      <c r="O561" s="1533"/>
    </row>
    <row r="562" spans="1:15" s="852" customFormat="1">
      <c r="A562" s="833"/>
      <c r="B562" s="881"/>
      <c r="C562" s="1001"/>
      <c r="D562" s="1001"/>
      <c r="E562" s="1001"/>
      <c r="F562" s="1001"/>
      <c r="G562" s="881"/>
      <c r="H562" s="1002"/>
      <c r="I562" s="1003"/>
      <c r="J562" s="1004"/>
      <c r="L562" s="1530"/>
      <c r="M562" s="1530"/>
      <c r="N562" s="1515"/>
      <c r="O562" s="1533"/>
    </row>
    <row r="563" spans="1:15" s="852" customFormat="1">
      <c r="A563" s="833"/>
      <c r="B563" s="881"/>
      <c r="C563" s="1001"/>
      <c r="D563" s="1001"/>
      <c r="E563" s="1001"/>
      <c r="F563" s="1001"/>
      <c r="G563" s="881"/>
      <c r="H563" s="1002"/>
      <c r="I563" s="1003"/>
      <c r="J563" s="1004"/>
      <c r="L563" s="1530"/>
      <c r="M563" s="1530"/>
      <c r="N563" s="1515"/>
      <c r="O563" s="1533"/>
    </row>
    <row r="564" spans="1:15" s="852" customFormat="1">
      <c r="A564" s="833"/>
      <c r="B564" s="881"/>
      <c r="C564" s="1001"/>
      <c r="D564" s="1001"/>
      <c r="E564" s="1001"/>
      <c r="F564" s="1001"/>
      <c r="G564" s="881"/>
      <c r="H564" s="1002"/>
      <c r="I564" s="1003"/>
      <c r="J564" s="1004"/>
      <c r="L564" s="1530"/>
      <c r="M564" s="1530"/>
      <c r="N564" s="1515"/>
      <c r="O564" s="1533"/>
    </row>
    <row r="565" spans="1:15" s="852" customFormat="1">
      <c r="A565" s="833"/>
      <c r="B565" s="881"/>
      <c r="C565" s="1001"/>
      <c r="D565" s="1001"/>
      <c r="E565" s="1001"/>
      <c r="F565" s="1001"/>
      <c r="G565" s="881"/>
      <c r="H565" s="1002"/>
      <c r="I565" s="1003"/>
      <c r="J565" s="1004"/>
      <c r="L565" s="1530"/>
      <c r="M565" s="1530"/>
      <c r="N565" s="1515"/>
      <c r="O565" s="1533"/>
    </row>
    <row r="566" spans="1:15" s="852" customFormat="1">
      <c r="A566" s="833"/>
      <c r="B566" s="881"/>
      <c r="C566" s="1001"/>
      <c r="D566" s="1001"/>
      <c r="E566" s="1001"/>
      <c r="F566" s="1001"/>
      <c r="G566" s="881"/>
      <c r="H566" s="1002"/>
      <c r="I566" s="1003"/>
      <c r="J566" s="1004"/>
      <c r="L566" s="1530"/>
      <c r="M566" s="1530"/>
      <c r="N566" s="1515"/>
      <c r="O566" s="1533"/>
    </row>
    <row r="567" spans="1:15" s="852" customFormat="1">
      <c r="A567" s="833"/>
      <c r="B567" s="881"/>
      <c r="C567" s="1001"/>
      <c r="D567" s="1001"/>
      <c r="E567" s="1001"/>
      <c r="F567" s="1001"/>
      <c r="G567" s="881"/>
      <c r="H567" s="1002"/>
      <c r="I567" s="1003"/>
      <c r="J567" s="1004"/>
      <c r="L567" s="1530"/>
      <c r="M567" s="1530"/>
      <c r="N567" s="1515"/>
      <c r="O567" s="1533"/>
    </row>
    <row r="568" spans="1:15" s="852" customFormat="1">
      <c r="A568" s="833"/>
      <c r="B568" s="881"/>
      <c r="C568" s="1001"/>
      <c r="D568" s="1001"/>
      <c r="E568" s="1001"/>
      <c r="F568" s="1001"/>
      <c r="G568" s="881"/>
      <c r="H568" s="1002"/>
      <c r="I568" s="1003"/>
      <c r="J568" s="1004"/>
      <c r="L568" s="1530"/>
      <c r="M568" s="1530"/>
      <c r="N568" s="1515"/>
      <c r="O568" s="1533"/>
    </row>
    <row r="569" spans="1:15" s="852" customFormat="1">
      <c r="A569" s="833"/>
      <c r="B569" s="881"/>
      <c r="C569" s="1001"/>
      <c r="D569" s="1001"/>
      <c r="E569" s="1001"/>
      <c r="F569" s="1001"/>
      <c r="G569" s="881"/>
      <c r="H569" s="1002"/>
      <c r="I569" s="1003"/>
      <c r="J569" s="1004"/>
      <c r="L569" s="1530"/>
      <c r="M569" s="1530"/>
      <c r="N569" s="1515"/>
      <c r="O569" s="1533"/>
    </row>
    <row r="570" spans="1:15" s="852" customFormat="1">
      <c r="A570" s="833"/>
      <c r="B570" s="881"/>
      <c r="C570" s="1001"/>
      <c r="D570" s="1001"/>
      <c r="E570" s="1001"/>
      <c r="F570" s="1001"/>
      <c r="G570" s="881"/>
      <c r="H570" s="1002"/>
      <c r="I570" s="1003"/>
      <c r="J570" s="1004"/>
      <c r="L570" s="1530"/>
      <c r="M570" s="1530"/>
      <c r="N570" s="1515"/>
      <c r="O570" s="1533"/>
    </row>
    <row r="571" spans="1:15" s="852" customFormat="1">
      <c r="A571" s="833"/>
      <c r="B571" s="881"/>
      <c r="C571" s="1001"/>
      <c r="D571" s="1001"/>
      <c r="E571" s="1001"/>
      <c r="F571" s="1001"/>
      <c r="G571" s="881"/>
      <c r="H571" s="1002"/>
      <c r="I571" s="1003"/>
      <c r="J571" s="1004"/>
      <c r="L571" s="1530"/>
      <c r="M571" s="1530"/>
      <c r="N571" s="1515"/>
      <c r="O571" s="1533"/>
    </row>
    <row r="572" spans="1:15" s="852" customFormat="1">
      <c r="A572" s="833"/>
      <c r="B572" s="881"/>
      <c r="C572" s="1001"/>
      <c r="D572" s="1001"/>
      <c r="E572" s="1001"/>
      <c r="F572" s="1001"/>
      <c r="G572" s="881"/>
      <c r="H572" s="1002"/>
      <c r="I572" s="1003"/>
      <c r="J572" s="1004"/>
      <c r="L572" s="1530"/>
      <c r="M572" s="1530"/>
      <c r="N572" s="1515"/>
      <c r="O572" s="1533"/>
    </row>
    <row r="573" spans="1:15" s="852" customFormat="1">
      <c r="A573" s="833"/>
      <c r="B573" s="881"/>
      <c r="C573" s="1001"/>
      <c r="D573" s="1001"/>
      <c r="E573" s="1001"/>
      <c r="F573" s="1001"/>
      <c r="G573" s="881"/>
      <c r="H573" s="1002"/>
      <c r="I573" s="1003"/>
      <c r="J573" s="1004"/>
      <c r="L573" s="1530"/>
      <c r="M573" s="1530"/>
      <c r="N573" s="1515"/>
      <c r="O573" s="1533"/>
    </row>
    <row r="574" spans="1:15" s="852" customFormat="1">
      <c r="A574" s="833"/>
      <c r="B574" s="881"/>
      <c r="C574" s="1001"/>
      <c r="D574" s="1001"/>
      <c r="E574" s="1001"/>
      <c r="F574" s="1001"/>
      <c r="G574" s="881"/>
      <c r="H574" s="1002"/>
      <c r="I574" s="1003"/>
      <c r="J574" s="1004"/>
      <c r="L574" s="1530"/>
      <c r="M574" s="1530"/>
      <c r="N574" s="1515"/>
      <c r="O574" s="1533"/>
    </row>
    <row r="575" spans="1:15" s="852" customFormat="1">
      <c r="A575" s="833"/>
      <c r="B575" s="881"/>
      <c r="C575" s="1001"/>
      <c r="D575" s="1001"/>
      <c r="E575" s="1001"/>
      <c r="F575" s="1001"/>
      <c r="G575" s="881"/>
      <c r="H575" s="1002"/>
      <c r="I575" s="1003"/>
      <c r="J575" s="1004"/>
      <c r="L575" s="1530"/>
      <c r="M575" s="1530"/>
      <c r="N575" s="1515"/>
      <c r="O575" s="1533"/>
    </row>
    <row r="576" spans="1:15" s="852" customFormat="1">
      <c r="A576" s="833"/>
      <c r="B576" s="881"/>
      <c r="C576" s="1001"/>
      <c r="D576" s="1001"/>
      <c r="E576" s="1001"/>
      <c r="F576" s="1001"/>
      <c r="G576" s="881"/>
      <c r="H576" s="1002"/>
      <c r="I576" s="1003"/>
      <c r="J576" s="1004"/>
      <c r="L576" s="1530"/>
      <c r="M576" s="1530"/>
      <c r="N576" s="1515"/>
      <c r="O576" s="1533"/>
    </row>
    <row r="577" spans="1:15" s="852" customFormat="1">
      <c r="A577" s="833"/>
      <c r="B577" s="881"/>
      <c r="C577" s="1001"/>
      <c r="D577" s="1001"/>
      <c r="E577" s="1001"/>
      <c r="F577" s="1001"/>
      <c r="G577" s="881"/>
      <c r="H577" s="1002"/>
      <c r="I577" s="1003"/>
      <c r="J577" s="1004"/>
      <c r="L577" s="1530"/>
      <c r="M577" s="1530"/>
      <c r="N577" s="1515"/>
      <c r="O577" s="1533"/>
    </row>
    <row r="578" spans="1:15" s="852" customFormat="1">
      <c r="A578" s="833"/>
      <c r="B578" s="881"/>
      <c r="C578" s="1001"/>
      <c r="D578" s="1001"/>
      <c r="E578" s="1001"/>
      <c r="F578" s="1001"/>
      <c r="G578" s="881"/>
      <c r="H578" s="1002"/>
      <c r="I578" s="1003"/>
      <c r="J578" s="1004"/>
      <c r="L578" s="1530"/>
      <c r="M578" s="1530"/>
      <c r="N578" s="1515"/>
      <c r="O578" s="1533"/>
    </row>
    <row r="579" spans="1:15" s="852" customFormat="1">
      <c r="A579" s="833"/>
      <c r="B579" s="881"/>
      <c r="C579" s="1001"/>
      <c r="D579" s="1001"/>
      <c r="E579" s="1001"/>
      <c r="F579" s="1001"/>
      <c r="G579" s="881"/>
      <c r="H579" s="1002"/>
      <c r="I579" s="1003"/>
      <c r="J579" s="1004"/>
      <c r="L579" s="1530"/>
      <c r="M579" s="1530"/>
      <c r="N579" s="1515"/>
      <c r="O579" s="1533"/>
    </row>
    <row r="580" spans="1:15" s="852" customFormat="1">
      <c r="A580" s="833"/>
      <c r="B580" s="881"/>
      <c r="C580" s="1001"/>
      <c r="D580" s="1001"/>
      <c r="E580" s="1001"/>
      <c r="F580" s="1001"/>
      <c r="G580" s="881"/>
      <c r="H580" s="1002"/>
      <c r="I580" s="1003"/>
      <c r="J580" s="1004"/>
      <c r="L580" s="1530"/>
      <c r="M580" s="1530"/>
      <c r="N580" s="1515"/>
      <c r="O580" s="1533"/>
    </row>
    <row r="581" spans="1:15" s="852" customFormat="1">
      <c r="A581" s="833"/>
      <c r="B581" s="881"/>
      <c r="C581" s="1001"/>
      <c r="D581" s="1001"/>
      <c r="E581" s="1001"/>
      <c r="F581" s="1001"/>
      <c r="G581" s="881"/>
      <c r="H581" s="1002"/>
      <c r="I581" s="1003"/>
      <c r="J581" s="1004"/>
      <c r="L581" s="1530"/>
      <c r="M581" s="1530"/>
      <c r="N581" s="1515"/>
      <c r="O581" s="1533"/>
    </row>
    <row r="582" spans="1:15" s="852" customFormat="1">
      <c r="A582" s="833"/>
      <c r="B582" s="881"/>
      <c r="C582" s="1001"/>
      <c r="D582" s="1001"/>
      <c r="E582" s="1001"/>
      <c r="F582" s="1001"/>
      <c r="G582" s="881"/>
      <c r="H582" s="1002"/>
      <c r="I582" s="1003"/>
      <c r="J582" s="1004"/>
      <c r="L582" s="1530"/>
      <c r="M582" s="1530"/>
      <c r="N582" s="1515"/>
      <c r="O582" s="1533"/>
    </row>
    <row r="583" spans="1:15" s="852" customFormat="1">
      <c r="A583" s="833"/>
      <c r="B583" s="881"/>
      <c r="C583" s="1001"/>
      <c r="D583" s="1001"/>
      <c r="E583" s="1001"/>
      <c r="F583" s="1001"/>
      <c r="G583" s="881"/>
      <c r="H583" s="1002"/>
      <c r="I583" s="1003"/>
      <c r="J583" s="1004"/>
      <c r="L583" s="1530"/>
      <c r="M583" s="1530"/>
      <c r="N583" s="1515"/>
      <c r="O583" s="1533"/>
    </row>
    <row r="584" spans="1:15" s="852" customFormat="1">
      <c r="A584" s="833"/>
      <c r="B584" s="881"/>
      <c r="C584" s="1001"/>
      <c r="D584" s="1001"/>
      <c r="E584" s="1001"/>
      <c r="F584" s="1001"/>
      <c r="G584" s="881"/>
      <c r="H584" s="1002"/>
      <c r="I584" s="1003"/>
      <c r="J584" s="1004"/>
      <c r="L584" s="1530"/>
      <c r="M584" s="1530"/>
      <c r="N584" s="1515"/>
      <c r="O584" s="1533"/>
    </row>
    <row r="585" spans="1:15" s="852" customFormat="1">
      <c r="A585" s="833"/>
      <c r="B585" s="881"/>
      <c r="C585" s="1001"/>
      <c r="D585" s="1001"/>
      <c r="E585" s="1001"/>
      <c r="F585" s="1001"/>
      <c r="G585" s="881"/>
      <c r="H585" s="1002"/>
      <c r="I585" s="1003"/>
      <c r="J585" s="1004"/>
      <c r="L585" s="1530"/>
      <c r="M585" s="1530"/>
      <c r="N585" s="1515"/>
      <c r="O585" s="1533"/>
    </row>
    <row r="586" spans="1:15" s="852" customFormat="1">
      <c r="A586" s="833"/>
      <c r="B586" s="881"/>
      <c r="C586" s="1001"/>
      <c r="D586" s="1001"/>
      <c r="E586" s="1001"/>
      <c r="F586" s="1001"/>
      <c r="G586" s="881"/>
      <c r="H586" s="1002"/>
      <c r="I586" s="1003"/>
      <c r="J586" s="1004"/>
      <c r="L586" s="1530"/>
      <c r="M586" s="1530"/>
      <c r="N586" s="1515"/>
      <c r="O586" s="1533"/>
    </row>
    <row r="587" spans="1:15" s="852" customFormat="1">
      <c r="A587" s="833"/>
      <c r="B587" s="881"/>
      <c r="C587" s="1001"/>
      <c r="D587" s="1001"/>
      <c r="E587" s="1001"/>
      <c r="F587" s="1001"/>
      <c r="G587" s="881"/>
      <c r="H587" s="1002"/>
      <c r="I587" s="1003"/>
      <c r="J587" s="1004"/>
      <c r="L587" s="1530"/>
      <c r="M587" s="1530"/>
      <c r="N587" s="1515"/>
      <c r="O587" s="1533"/>
    </row>
    <row r="588" spans="1:15" s="852" customFormat="1">
      <c r="A588" s="833"/>
      <c r="B588" s="881"/>
      <c r="C588" s="1001"/>
      <c r="D588" s="1001"/>
      <c r="E588" s="1001"/>
      <c r="F588" s="1001"/>
      <c r="G588" s="881"/>
      <c r="H588" s="1002"/>
      <c r="I588" s="1003"/>
      <c r="J588" s="1004"/>
      <c r="L588" s="1530"/>
      <c r="M588" s="1530"/>
      <c r="N588" s="1515"/>
      <c r="O588" s="1533"/>
    </row>
    <row r="589" spans="1:15" s="852" customFormat="1">
      <c r="A589" s="833"/>
      <c r="B589" s="881"/>
      <c r="C589" s="1001"/>
      <c r="D589" s="1001"/>
      <c r="E589" s="1001"/>
      <c r="F589" s="1001"/>
      <c r="G589" s="881"/>
      <c r="H589" s="1002"/>
      <c r="I589" s="1003"/>
      <c r="J589" s="1004"/>
      <c r="L589" s="1530"/>
      <c r="M589" s="1530"/>
      <c r="N589" s="1515"/>
      <c r="O589" s="1533"/>
    </row>
    <row r="590" spans="1:15" s="852" customFormat="1">
      <c r="A590" s="833"/>
      <c r="B590" s="881"/>
      <c r="C590" s="1001"/>
      <c r="D590" s="1001"/>
      <c r="E590" s="1001"/>
      <c r="F590" s="1001"/>
      <c r="G590" s="881"/>
      <c r="H590" s="1002"/>
      <c r="I590" s="1003"/>
      <c r="J590" s="1004"/>
      <c r="L590" s="1530"/>
      <c r="M590" s="1530"/>
      <c r="N590" s="1515"/>
      <c r="O590" s="1533"/>
    </row>
    <row r="591" spans="1:15" s="852" customFormat="1">
      <c r="A591" s="833"/>
      <c r="B591" s="881"/>
      <c r="C591" s="1001"/>
      <c r="D591" s="1001"/>
      <c r="E591" s="1001"/>
      <c r="F591" s="1001"/>
      <c r="G591" s="881"/>
      <c r="H591" s="1002"/>
      <c r="I591" s="1003"/>
      <c r="J591" s="1004"/>
      <c r="L591" s="1530"/>
      <c r="M591" s="1530"/>
      <c r="N591" s="1515"/>
      <c r="O591" s="1533"/>
    </row>
    <row r="592" spans="1:15" s="852" customFormat="1">
      <c r="A592" s="833"/>
      <c r="B592" s="881"/>
      <c r="C592" s="1001"/>
      <c r="D592" s="1001"/>
      <c r="E592" s="1001"/>
      <c r="F592" s="1001"/>
      <c r="G592" s="881"/>
      <c r="H592" s="1002"/>
      <c r="I592" s="1003"/>
      <c r="J592" s="1004"/>
      <c r="L592" s="1530"/>
      <c r="M592" s="1530"/>
      <c r="N592" s="1515"/>
      <c r="O592" s="1533"/>
    </row>
    <row r="593" spans="1:15" s="852" customFormat="1">
      <c r="A593" s="833"/>
      <c r="B593" s="881"/>
      <c r="C593" s="1001"/>
      <c r="D593" s="1001"/>
      <c r="E593" s="1001"/>
      <c r="F593" s="1001"/>
      <c r="G593" s="881"/>
      <c r="H593" s="1002"/>
      <c r="I593" s="1003"/>
      <c r="J593" s="1004"/>
      <c r="L593" s="1530"/>
      <c r="M593" s="1530"/>
      <c r="N593" s="1515"/>
      <c r="O593" s="1533"/>
    </row>
    <row r="594" spans="1:15" s="852" customFormat="1">
      <c r="A594" s="833"/>
      <c r="B594" s="881"/>
      <c r="C594" s="1001"/>
      <c r="D594" s="1001"/>
      <c r="E594" s="1001"/>
      <c r="F594" s="1001"/>
      <c r="G594" s="881"/>
      <c r="H594" s="1002"/>
      <c r="I594" s="1003"/>
      <c r="J594" s="1004"/>
      <c r="L594" s="1530"/>
      <c r="M594" s="1530"/>
      <c r="N594" s="1515"/>
      <c r="O594" s="1533"/>
    </row>
    <row r="595" spans="1:15" s="852" customFormat="1">
      <c r="A595" s="833"/>
      <c r="B595" s="881"/>
      <c r="C595" s="1001"/>
      <c r="D595" s="1001"/>
      <c r="E595" s="1001"/>
      <c r="F595" s="1001"/>
      <c r="G595" s="881"/>
      <c r="H595" s="1002"/>
      <c r="I595" s="1003"/>
      <c r="J595" s="1004"/>
      <c r="L595" s="1530"/>
      <c r="M595" s="1530"/>
      <c r="N595" s="1515"/>
      <c r="O595" s="1533"/>
    </row>
    <row r="596" spans="1:15" s="852" customFormat="1">
      <c r="A596" s="833"/>
      <c r="B596" s="881"/>
      <c r="C596" s="1001"/>
      <c r="D596" s="1001"/>
      <c r="E596" s="1001"/>
      <c r="F596" s="1001"/>
      <c r="G596" s="881"/>
      <c r="H596" s="1002"/>
      <c r="I596" s="1003"/>
      <c r="J596" s="1004"/>
      <c r="L596" s="1530"/>
      <c r="M596" s="1530"/>
      <c r="N596" s="1515"/>
      <c r="O596" s="1533"/>
    </row>
    <row r="597" spans="1:15" s="852" customFormat="1">
      <c r="A597" s="833"/>
      <c r="B597" s="881"/>
      <c r="C597" s="1001"/>
      <c r="D597" s="1001"/>
      <c r="E597" s="1001"/>
      <c r="F597" s="1001"/>
      <c r="G597" s="881"/>
      <c r="H597" s="1002"/>
      <c r="I597" s="1003"/>
      <c r="J597" s="1004"/>
      <c r="L597" s="1530"/>
      <c r="M597" s="1530"/>
      <c r="N597" s="1515"/>
      <c r="O597" s="1533"/>
    </row>
    <row r="598" spans="1:15" s="852" customFormat="1">
      <c r="A598" s="833"/>
      <c r="B598" s="881"/>
      <c r="C598" s="1001"/>
      <c r="D598" s="1001"/>
      <c r="E598" s="1001"/>
      <c r="F598" s="1001"/>
      <c r="G598" s="881"/>
      <c r="H598" s="1002"/>
      <c r="I598" s="1003"/>
      <c r="J598" s="1004"/>
      <c r="L598" s="1530"/>
      <c r="M598" s="1530"/>
      <c r="N598" s="1515"/>
      <c r="O598" s="1533"/>
    </row>
    <row r="599" spans="1:15" s="852" customFormat="1">
      <c r="A599" s="833"/>
      <c r="B599" s="881"/>
      <c r="C599" s="1001"/>
      <c r="D599" s="1001"/>
      <c r="E599" s="1001"/>
      <c r="F599" s="1001"/>
      <c r="G599" s="881"/>
      <c r="H599" s="1002"/>
      <c r="I599" s="1003"/>
      <c r="J599" s="1004"/>
      <c r="L599" s="1530"/>
      <c r="M599" s="1530"/>
      <c r="N599" s="1515"/>
      <c r="O599" s="1533"/>
    </row>
    <row r="600" spans="1:15" s="852" customFormat="1">
      <c r="A600" s="833"/>
      <c r="B600" s="881"/>
      <c r="C600" s="1001"/>
      <c r="D600" s="1001"/>
      <c r="E600" s="1001"/>
      <c r="F600" s="1001"/>
      <c r="G600" s="881"/>
      <c r="H600" s="1002"/>
      <c r="I600" s="1003"/>
      <c r="J600" s="1004"/>
      <c r="L600" s="1530"/>
      <c r="M600" s="1530"/>
      <c r="N600" s="1515"/>
      <c r="O600" s="1533"/>
    </row>
    <row r="601" spans="1:15" s="852" customFormat="1">
      <c r="A601" s="833"/>
      <c r="B601" s="881"/>
      <c r="C601" s="1001"/>
      <c r="D601" s="1001"/>
      <c r="E601" s="1001"/>
      <c r="F601" s="1001"/>
      <c r="G601" s="881"/>
      <c r="H601" s="1002"/>
      <c r="I601" s="1003"/>
      <c r="J601" s="1004"/>
      <c r="L601" s="1530"/>
      <c r="M601" s="1530"/>
      <c r="N601" s="1515"/>
      <c r="O601" s="1533"/>
    </row>
    <row r="602" spans="1:15" s="852" customFormat="1">
      <c r="A602" s="833"/>
      <c r="B602" s="881"/>
      <c r="C602" s="1001"/>
      <c r="D602" s="1001"/>
      <c r="E602" s="1001"/>
      <c r="F602" s="1001"/>
      <c r="G602" s="881"/>
      <c r="H602" s="1002"/>
      <c r="I602" s="1003"/>
      <c r="J602" s="1004"/>
      <c r="L602" s="1530"/>
      <c r="M602" s="1530"/>
      <c r="N602" s="1515"/>
      <c r="O602" s="1533"/>
    </row>
    <row r="603" spans="1:15" s="852" customFormat="1">
      <c r="A603" s="833"/>
      <c r="B603" s="881"/>
      <c r="C603" s="1001"/>
      <c r="D603" s="1001"/>
      <c r="E603" s="1001"/>
      <c r="F603" s="1001"/>
      <c r="G603" s="881"/>
      <c r="H603" s="1002"/>
      <c r="I603" s="1003"/>
      <c r="J603" s="1004"/>
      <c r="L603" s="1530"/>
      <c r="M603" s="1530"/>
      <c r="N603" s="1515"/>
      <c r="O603" s="1533"/>
    </row>
    <row r="604" spans="1:15" s="852" customFormat="1">
      <c r="A604" s="833"/>
      <c r="B604" s="881"/>
      <c r="C604" s="1001"/>
      <c r="D604" s="1001"/>
      <c r="E604" s="1001"/>
      <c r="F604" s="1001"/>
      <c r="G604" s="881"/>
      <c r="H604" s="1002"/>
      <c r="I604" s="1003"/>
      <c r="J604" s="1004"/>
      <c r="L604" s="1530"/>
      <c r="M604" s="1530"/>
      <c r="N604" s="1515"/>
      <c r="O604" s="1533"/>
    </row>
    <row r="605" spans="1:15" s="852" customFormat="1">
      <c r="A605" s="833"/>
      <c r="B605" s="881"/>
      <c r="C605" s="1001"/>
      <c r="D605" s="1001"/>
      <c r="E605" s="1001"/>
      <c r="F605" s="1001"/>
      <c r="G605" s="881"/>
      <c r="H605" s="1002"/>
      <c r="I605" s="1003"/>
      <c r="J605" s="1004"/>
      <c r="L605" s="1530"/>
      <c r="M605" s="1530"/>
      <c r="N605" s="1515"/>
      <c r="O605" s="1533"/>
    </row>
    <row r="606" spans="1:15" s="852" customFormat="1">
      <c r="A606" s="833"/>
      <c r="B606" s="881"/>
      <c r="C606" s="1001"/>
      <c r="D606" s="1001"/>
      <c r="E606" s="1001"/>
      <c r="F606" s="1001"/>
      <c r="G606" s="881"/>
      <c r="H606" s="1002"/>
      <c r="I606" s="1003"/>
      <c r="J606" s="1004"/>
      <c r="L606" s="1530"/>
      <c r="M606" s="1530"/>
      <c r="N606" s="1515"/>
      <c r="O606" s="1533"/>
    </row>
    <row r="607" spans="1:15" s="852" customFormat="1">
      <c r="A607" s="833"/>
      <c r="B607" s="881"/>
      <c r="C607" s="1001"/>
      <c r="D607" s="1001"/>
      <c r="E607" s="1001"/>
      <c r="F607" s="1001"/>
      <c r="G607" s="881"/>
      <c r="H607" s="1002"/>
      <c r="I607" s="1003"/>
      <c r="J607" s="1004"/>
      <c r="L607" s="1530"/>
      <c r="M607" s="1530"/>
      <c r="N607" s="1515"/>
      <c r="O607" s="1533"/>
    </row>
    <row r="608" spans="1:15" s="852" customFormat="1">
      <c r="A608" s="833"/>
      <c r="B608" s="881"/>
      <c r="C608" s="1001"/>
      <c r="D608" s="1001"/>
      <c r="E608" s="1001"/>
      <c r="F608" s="1001"/>
      <c r="G608" s="881"/>
      <c r="H608" s="1002"/>
      <c r="I608" s="1003"/>
      <c r="J608" s="1004"/>
      <c r="L608" s="1530"/>
      <c r="M608" s="1530"/>
      <c r="N608" s="1515"/>
      <c r="O608" s="1533"/>
    </row>
    <row r="609" spans="1:15" s="852" customFormat="1">
      <c r="A609" s="833"/>
      <c r="B609" s="881"/>
      <c r="C609" s="1001"/>
      <c r="D609" s="1001"/>
      <c r="E609" s="1001"/>
      <c r="F609" s="1001"/>
      <c r="G609" s="881"/>
      <c r="H609" s="1002"/>
      <c r="I609" s="1003"/>
      <c r="J609" s="1004"/>
      <c r="L609" s="1530"/>
      <c r="M609" s="1530"/>
      <c r="N609" s="1515"/>
      <c r="O609" s="1533"/>
    </row>
    <row r="610" spans="1:15" s="852" customFormat="1">
      <c r="A610" s="833"/>
      <c r="B610" s="881"/>
      <c r="C610" s="1001"/>
      <c r="D610" s="1001"/>
      <c r="E610" s="1001"/>
      <c r="F610" s="1001"/>
      <c r="G610" s="881"/>
      <c r="H610" s="1002"/>
      <c r="I610" s="1003"/>
      <c r="J610" s="1004"/>
      <c r="L610" s="1530"/>
      <c r="M610" s="1530"/>
      <c r="N610" s="1515"/>
      <c r="O610" s="1533"/>
    </row>
    <row r="611" spans="1:15" s="852" customFormat="1">
      <c r="A611" s="833"/>
      <c r="B611" s="881"/>
      <c r="C611" s="1001"/>
      <c r="D611" s="1001"/>
      <c r="E611" s="1001"/>
      <c r="F611" s="1001"/>
      <c r="G611" s="881"/>
      <c r="H611" s="1002"/>
      <c r="I611" s="1003"/>
      <c r="J611" s="1004"/>
      <c r="L611" s="1530"/>
      <c r="M611" s="1530"/>
      <c r="N611" s="1515"/>
      <c r="O611" s="1533"/>
    </row>
    <row r="612" spans="1:15" s="852" customFormat="1">
      <c r="A612" s="833"/>
      <c r="B612" s="881"/>
      <c r="C612" s="1001"/>
      <c r="D612" s="1001"/>
      <c r="E612" s="1001"/>
      <c r="F612" s="1001"/>
      <c r="G612" s="881"/>
      <c r="H612" s="1002"/>
      <c r="I612" s="1003"/>
      <c r="J612" s="1004"/>
      <c r="L612" s="1530"/>
      <c r="M612" s="1530"/>
      <c r="N612" s="1515"/>
      <c r="O612" s="1533"/>
    </row>
    <row r="613" spans="1:15" s="886" customFormat="1">
      <c r="A613" s="883"/>
      <c r="B613" s="1147"/>
      <c r="C613" s="882"/>
      <c r="D613" s="882"/>
      <c r="E613" s="882"/>
      <c r="F613" s="1148"/>
      <c r="G613" s="1067"/>
      <c r="H613" s="1149"/>
      <c r="I613" s="1067"/>
      <c r="J613" s="1151"/>
      <c r="K613" s="827"/>
      <c r="L613" s="1537"/>
      <c r="M613" s="1537"/>
      <c r="N613" s="1067"/>
      <c r="O613" s="1067"/>
    </row>
    <row r="614" spans="1:15" s="886" customFormat="1">
      <c r="A614" s="883"/>
      <c r="B614" s="1147"/>
      <c r="C614" s="882"/>
      <c r="D614" s="882"/>
      <c r="E614" s="882"/>
      <c r="F614" s="1148"/>
      <c r="G614" s="1067"/>
      <c r="H614" s="1149"/>
      <c r="I614" s="1067"/>
      <c r="J614" s="1151"/>
      <c r="K614" s="827"/>
      <c r="L614" s="1537"/>
      <c r="M614" s="1537"/>
      <c r="N614" s="1067"/>
      <c r="O614" s="1067"/>
    </row>
    <row r="615" spans="1:15" s="886" customFormat="1">
      <c r="A615" s="883"/>
      <c r="B615" s="1147"/>
      <c r="C615" s="882"/>
      <c r="D615" s="882"/>
      <c r="E615" s="882"/>
      <c r="F615" s="1148"/>
      <c r="G615" s="1067"/>
      <c r="H615" s="1149"/>
      <c r="I615" s="1067"/>
      <c r="J615" s="1151"/>
      <c r="K615" s="827"/>
      <c r="L615" s="1537"/>
      <c r="M615" s="1537"/>
      <c r="N615" s="1067"/>
      <c r="O615" s="1067"/>
    </row>
    <row r="616" spans="1:15" s="886" customFormat="1">
      <c r="A616" s="883"/>
      <c r="B616" s="1147"/>
      <c r="C616" s="882"/>
      <c r="D616" s="882"/>
      <c r="E616" s="882"/>
      <c r="F616" s="1148"/>
      <c r="G616" s="1067"/>
      <c r="H616" s="1149"/>
      <c r="I616" s="1067"/>
      <c r="J616" s="1151"/>
      <c r="K616" s="827"/>
      <c r="L616" s="1537"/>
      <c r="M616" s="1537"/>
      <c r="N616" s="1067"/>
      <c r="O616" s="1067"/>
    </row>
    <row r="617" spans="1:15" s="886" customFormat="1">
      <c r="A617" s="883"/>
      <c r="B617" s="1147"/>
      <c r="C617" s="882"/>
      <c r="D617" s="882"/>
      <c r="E617" s="882"/>
      <c r="F617" s="1148"/>
      <c r="G617" s="1067"/>
      <c r="H617" s="1149"/>
      <c r="I617" s="1067"/>
      <c r="J617" s="1151"/>
      <c r="K617" s="827"/>
      <c r="L617" s="1537"/>
      <c r="M617" s="1537"/>
      <c r="N617" s="1067"/>
      <c r="O617" s="1067"/>
    </row>
    <row r="618" spans="1:15" s="886" customFormat="1">
      <c r="A618" s="883"/>
      <c r="B618" s="1147"/>
      <c r="C618" s="882"/>
      <c r="D618" s="882"/>
      <c r="E618" s="882"/>
      <c r="F618" s="1148"/>
      <c r="G618" s="1067"/>
      <c r="H618" s="1149"/>
      <c r="I618" s="1067"/>
      <c r="J618" s="1151"/>
      <c r="K618" s="827"/>
      <c r="L618" s="1537"/>
      <c r="M618" s="1537"/>
      <c r="N618" s="1067"/>
      <c r="O618" s="1067"/>
    </row>
    <row r="619" spans="1:15" s="886" customFormat="1">
      <c r="A619" s="883"/>
      <c r="B619" s="1147"/>
      <c r="C619" s="882"/>
      <c r="D619" s="882"/>
      <c r="E619" s="882"/>
      <c r="F619" s="1148"/>
      <c r="G619" s="1067"/>
      <c r="H619" s="1149"/>
      <c r="I619" s="1067"/>
      <c r="J619" s="1151"/>
      <c r="K619" s="827"/>
      <c r="L619" s="1537"/>
      <c r="M619" s="1537"/>
      <c r="N619" s="1067"/>
      <c r="O619" s="1067"/>
    </row>
    <row r="620" spans="1:15" s="886" customFormat="1">
      <c r="A620" s="883"/>
      <c r="B620" s="1147"/>
      <c r="C620" s="882"/>
      <c r="D620" s="882"/>
      <c r="E620" s="882"/>
      <c r="F620" s="1148"/>
      <c r="G620" s="1067"/>
      <c r="H620" s="1149"/>
      <c r="I620" s="1067"/>
      <c r="J620" s="1151"/>
      <c r="K620" s="827"/>
      <c r="L620" s="1537"/>
      <c r="M620" s="1537"/>
      <c r="N620" s="1067"/>
      <c r="O620" s="1067"/>
    </row>
    <row r="621" spans="1:15" s="886" customFormat="1">
      <c r="A621" s="883"/>
      <c r="B621" s="1147"/>
      <c r="C621" s="882"/>
      <c r="D621" s="882"/>
      <c r="E621" s="882"/>
      <c r="F621" s="1148"/>
      <c r="G621" s="1067"/>
      <c r="H621" s="1149"/>
      <c r="I621" s="1067"/>
      <c r="J621" s="1151"/>
      <c r="K621" s="827"/>
      <c r="L621" s="1537"/>
      <c r="M621" s="1537"/>
      <c r="N621" s="1067"/>
      <c r="O621" s="1067"/>
    </row>
    <row r="622" spans="1:15" s="886" customFormat="1">
      <c r="A622" s="883"/>
      <c r="B622" s="1147"/>
      <c r="C622" s="882"/>
      <c r="D622" s="882"/>
      <c r="E622" s="882"/>
      <c r="F622" s="1148"/>
      <c r="G622" s="1067"/>
      <c r="H622" s="1149"/>
      <c r="I622" s="1067"/>
      <c r="J622" s="1151"/>
      <c r="K622" s="827"/>
      <c r="L622" s="1537"/>
      <c r="M622" s="1537"/>
      <c r="N622" s="1067"/>
      <c r="O622" s="1067"/>
    </row>
    <row r="623" spans="1:15" s="886" customFormat="1">
      <c r="A623" s="883"/>
      <c r="B623" s="1147"/>
      <c r="C623" s="882"/>
      <c r="D623" s="882"/>
      <c r="E623" s="882"/>
      <c r="F623" s="1148"/>
      <c r="G623" s="1067"/>
      <c r="H623" s="1149"/>
      <c r="I623" s="1067"/>
      <c r="J623" s="1151"/>
      <c r="K623" s="827"/>
      <c r="L623" s="1537"/>
      <c r="M623" s="1537"/>
      <c r="N623" s="1067"/>
      <c r="O623" s="1067"/>
    </row>
    <row r="624" spans="1:15" s="886" customFormat="1">
      <c r="A624" s="883"/>
      <c r="B624" s="1147"/>
      <c r="C624" s="882"/>
      <c r="D624" s="882"/>
      <c r="E624" s="882"/>
      <c r="F624" s="1148"/>
      <c r="G624" s="1067"/>
      <c r="H624" s="1149"/>
      <c r="I624" s="1067"/>
      <c r="J624" s="1151"/>
      <c r="K624" s="827"/>
      <c r="L624" s="1537"/>
      <c r="M624" s="1537"/>
      <c r="N624" s="1067"/>
      <c r="O624" s="1067"/>
    </row>
    <row r="625" spans="1:15" s="886" customFormat="1">
      <c r="A625" s="883"/>
      <c r="B625" s="1147"/>
      <c r="C625" s="882"/>
      <c r="D625" s="882"/>
      <c r="E625" s="882"/>
      <c r="F625" s="1148"/>
      <c r="G625" s="1067"/>
      <c r="H625" s="1149"/>
      <c r="I625" s="1067"/>
      <c r="J625" s="1151"/>
      <c r="K625" s="827"/>
      <c r="L625" s="1537"/>
      <c r="M625" s="1537"/>
      <c r="N625" s="1067"/>
      <c r="O625" s="1067"/>
    </row>
    <row r="626" spans="1:15" s="886" customFormat="1">
      <c r="A626" s="883"/>
      <c r="B626" s="1147"/>
      <c r="C626" s="882"/>
      <c r="D626" s="882"/>
      <c r="E626" s="882"/>
      <c r="F626" s="1148"/>
      <c r="G626" s="1067"/>
      <c r="H626" s="1149"/>
      <c r="I626" s="1067"/>
      <c r="J626" s="1151"/>
      <c r="K626" s="827"/>
      <c r="L626" s="1537"/>
      <c r="M626" s="1537"/>
      <c r="N626" s="1067"/>
      <c r="O626" s="1067"/>
    </row>
    <row r="627" spans="1:15" s="886" customFormat="1">
      <c r="A627" s="883"/>
      <c r="B627" s="1147"/>
      <c r="C627" s="882"/>
      <c r="D627" s="882"/>
      <c r="E627" s="882"/>
      <c r="F627" s="1148"/>
      <c r="G627" s="1067"/>
      <c r="H627" s="1149"/>
      <c r="I627" s="1067"/>
      <c r="J627" s="1151"/>
      <c r="K627" s="827"/>
      <c r="L627" s="1537"/>
      <c r="M627" s="1537"/>
      <c r="N627" s="1067"/>
      <c r="O627" s="1067"/>
    </row>
    <row r="628" spans="1:15" s="886" customFormat="1">
      <c r="A628" s="883"/>
      <c r="B628" s="1147"/>
      <c r="C628" s="882"/>
      <c r="D628" s="882"/>
      <c r="E628" s="882"/>
      <c r="F628" s="1148"/>
      <c r="G628" s="1067"/>
      <c r="H628" s="1149"/>
      <c r="I628" s="1067"/>
      <c r="J628" s="1151"/>
      <c r="K628" s="827"/>
      <c r="L628" s="1537"/>
      <c r="M628" s="1537"/>
      <c r="N628" s="1067"/>
      <c r="O628" s="1067"/>
    </row>
    <row r="629" spans="1:15" s="886" customFormat="1">
      <c r="A629" s="883"/>
      <c r="B629" s="1147"/>
      <c r="C629" s="882"/>
      <c r="D629" s="882"/>
      <c r="E629" s="882"/>
      <c r="F629" s="1148"/>
      <c r="G629" s="1067"/>
      <c r="H629" s="1149"/>
      <c r="I629" s="1067"/>
      <c r="J629" s="1151"/>
      <c r="K629" s="827"/>
      <c r="L629" s="1537"/>
      <c r="M629" s="1537"/>
      <c r="N629" s="1067"/>
      <c r="O629" s="1067"/>
    </row>
    <row r="630" spans="1:15" s="886" customFormat="1">
      <c r="A630" s="883"/>
      <c r="B630" s="1147"/>
      <c r="C630" s="882"/>
      <c r="D630" s="882"/>
      <c r="E630" s="882"/>
      <c r="F630" s="1148"/>
      <c r="G630" s="1067"/>
      <c r="H630" s="1149"/>
      <c r="I630" s="1067"/>
      <c r="J630" s="1151"/>
      <c r="K630" s="827"/>
      <c r="L630" s="1537"/>
      <c r="M630" s="1537"/>
      <c r="N630" s="1067"/>
      <c r="O630" s="1067"/>
    </row>
    <row r="631" spans="1:15" s="886" customFormat="1">
      <c r="A631" s="883"/>
      <c r="B631" s="1147"/>
      <c r="C631" s="882"/>
      <c r="D631" s="882"/>
      <c r="E631" s="882"/>
      <c r="F631" s="1148"/>
      <c r="G631" s="1067"/>
      <c r="H631" s="1149"/>
      <c r="I631" s="1067"/>
      <c r="J631" s="1151"/>
      <c r="K631" s="827"/>
      <c r="L631" s="1537"/>
      <c r="M631" s="1537"/>
      <c r="N631" s="1067"/>
      <c r="O631" s="1067"/>
    </row>
    <row r="632" spans="1:15" s="886" customFormat="1">
      <c r="A632" s="883"/>
      <c r="B632" s="1147"/>
      <c r="C632" s="882"/>
      <c r="D632" s="882"/>
      <c r="E632" s="882"/>
      <c r="F632" s="1148"/>
      <c r="G632" s="1067"/>
      <c r="H632" s="1149"/>
      <c r="I632" s="1067"/>
      <c r="J632" s="1151"/>
      <c r="K632" s="827"/>
      <c r="L632" s="1537"/>
      <c r="M632" s="1537"/>
      <c r="N632" s="1067"/>
      <c r="O632" s="1067"/>
    </row>
    <row r="633" spans="1:15" s="886" customFormat="1">
      <c r="A633" s="883"/>
      <c r="B633" s="1147"/>
      <c r="C633" s="882"/>
      <c r="D633" s="882"/>
      <c r="E633" s="882"/>
      <c r="F633" s="1148"/>
      <c r="G633" s="1067"/>
      <c r="H633" s="1149"/>
      <c r="I633" s="1067"/>
      <c r="J633" s="1151"/>
      <c r="K633" s="827"/>
      <c r="L633" s="1537"/>
      <c r="M633" s="1537"/>
      <c r="N633" s="1067"/>
      <c r="O633" s="1067"/>
    </row>
    <row r="634" spans="1:15" s="886" customFormat="1">
      <c r="A634" s="883"/>
      <c r="B634" s="1147"/>
      <c r="C634" s="882"/>
      <c r="D634" s="882"/>
      <c r="E634" s="882"/>
      <c r="F634" s="1148"/>
      <c r="G634" s="1067"/>
      <c r="H634" s="1149"/>
      <c r="I634" s="1067"/>
      <c r="J634" s="1151"/>
      <c r="K634" s="827"/>
      <c r="L634" s="1537"/>
      <c r="M634" s="1537"/>
      <c r="N634" s="1067"/>
      <c r="O634" s="1067"/>
    </row>
    <row r="635" spans="1:15" s="886" customFormat="1">
      <c r="A635" s="883"/>
      <c r="B635" s="1147"/>
      <c r="C635" s="882"/>
      <c r="D635" s="882"/>
      <c r="E635" s="882"/>
      <c r="F635" s="1148"/>
      <c r="G635" s="1067"/>
      <c r="H635" s="1149"/>
      <c r="I635" s="1067"/>
      <c r="J635" s="1151"/>
      <c r="K635" s="827"/>
      <c r="L635" s="1537"/>
      <c r="M635" s="1537"/>
      <c r="N635" s="1067"/>
      <c r="O635" s="1067"/>
    </row>
    <row r="636" spans="1:15" s="886" customFormat="1">
      <c r="A636" s="883"/>
      <c r="B636" s="1147"/>
      <c r="C636" s="882"/>
      <c r="D636" s="882"/>
      <c r="E636" s="882"/>
      <c r="F636" s="1148"/>
      <c r="G636" s="1067"/>
      <c r="H636" s="1149"/>
      <c r="I636" s="1067"/>
      <c r="J636" s="1151"/>
      <c r="K636" s="827"/>
      <c r="L636" s="1537"/>
      <c r="M636" s="1537"/>
      <c r="N636" s="1067"/>
      <c r="O636" s="1067"/>
    </row>
    <row r="637" spans="1:15" s="886" customFormat="1">
      <c r="A637" s="883"/>
      <c r="B637" s="1147"/>
      <c r="C637" s="882"/>
      <c r="D637" s="882"/>
      <c r="E637" s="882"/>
      <c r="F637" s="1148"/>
      <c r="G637" s="1067"/>
      <c r="H637" s="1149"/>
      <c r="I637" s="1067"/>
      <c r="J637" s="1151"/>
      <c r="K637" s="827"/>
      <c r="L637" s="1537"/>
      <c r="M637" s="1537"/>
      <c r="N637" s="1067"/>
      <c r="O637" s="1067"/>
    </row>
    <row r="638" spans="1:15" s="886" customFormat="1">
      <c r="A638" s="883"/>
      <c r="B638" s="1147"/>
      <c r="C638" s="882"/>
      <c r="D638" s="882"/>
      <c r="E638" s="882"/>
      <c r="F638" s="1148"/>
      <c r="G638" s="1067"/>
      <c r="H638" s="1149"/>
      <c r="I638" s="1067"/>
      <c r="J638" s="1151"/>
      <c r="K638" s="827"/>
      <c r="L638" s="1537"/>
      <c r="M638" s="1537"/>
      <c r="N638" s="1067"/>
      <c r="O638" s="1067"/>
    </row>
    <row r="639" spans="1:15" s="886" customFormat="1">
      <c r="A639" s="883"/>
      <c r="B639" s="1147"/>
      <c r="C639" s="882"/>
      <c r="D639" s="882"/>
      <c r="E639" s="882"/>
      <c r="F639" s="1148"/>
      <c r="G639" s="1067"/>
      <c r="H639" s="1149"/>
      <c r="I639" s="1067"/>
      <c r="J639" s="1151"/>
      <c r="K639" s="827"/>
      <c r="L639" s="1537"/>
      <c r="M639" s="1537"/>
      <c r="N639" s="1067"/>
      <c r="O639" s="1067"/>
    </row>
    <row r="640" spans="1:15" s="886" customFormat="1">
      <c r="A640" s="883"/>
      <c r="B640" s="1147"/>
      <c r="C640" s="882"/>
      <c r="D640" s="882"/>
      <c r="E640" s="882"/>
      <c r="F640" s="1148"/>
      <c r="G640" s="1067"/>
      <c r="H640" s="1149"/>
      <c r="I640" s="1067"/>
      <c r="J640" s="1151"/>
      <c r="K640" s="827"/>
      <c r="L640" s="1537"/>
      <c r="M640" s="1537"/>
      <c r="N640" s="1067"/>
      <c r="O640" s="1067"/>
    </row>
    <row r="641" spans="1:15" s="886" customFormat="1">
      <c r="A641" s="883"/>
      <c r="B641" s="1147"/>
      <c r="C641" s="882"/>
      <c r="D641" s="882"/>
      <c r="E641" s="882"/>
      <c r="F641" s="1148"/>
      <c r="G641" s="1067"/>
      <c r="H641" s="1149"/>
      <c r="I641" s="1067"/>
      <c r="J641" s="1151"/>
      <c r="K641" s="827"/>
      <c r="L641" s="1537"/>
      <c r="M641" s="1537"/>
      <c r="N641" s="1067"/>
      <c r="O641" s="1067"/>
    </row>
    <row r="642" spans="1:15" s="886" customFormat="1">
      <c r="A642" s="883"/>
      <c r="B642" s="1147"/>
      <c r="C642" s="882"/>
      <c r="D642" s="882"/>
      <c r="E642" s="882"/>
      <c r="F642" s="1148"/>
      <c r="G642" s="1067"/>
      <c r="H642" s="1149"/>
      <c r="I642" s="1067"/>
      <c r="J642" s="1151"/>
      <c r="K642" s="827"/>
      <c r="L642" s="1537"/>
      <c r="M642" s="1537"/>
      <c r="N642" s="1067"/>
      <c r="O642" s="1067"/>
    </row>
    <row r="643" spans="1:15" s="886" customFormat="1">
      <c r="A643" s="883"/>
      <c r="B643" s="1147"/>
      <c r="C643" s="882"/>
      <c r="D643" s="882"/>
      <c r="E643" s="882"/>
      <c r="F643" s="1148"/>
      <c r="G643" s="1067"/>
      <c r="H643" s="1149"/>
      <c r="I643" s="1067"/>
      <c r="J643" s="1151"/>
      <c r="K643" s="827"/>
      <c r="L643" s="1537"/>
      <c r="M643" s="1537"/>
      <c r="N643" s="1067"/>
      <c r="O643" s="1067"/>
    </row>
    <row r="644" spans="1:15" s="886" customFormat="1">
      <c r="A644" s="883"/>
      <c r="B644" s="1147"/>
      <c r="C644" s="882"/>
      <c r="D644" s="882"/>
      <c r="E644" s="882"/>
      <c r="F644" s="1148"/>
      <c r="G644" s="1067"/>
      <c r="H644" s="1149"/>
      <c r="I644" s="1067"/>
      <c r="J644" s="1151"/>
      <c r="K644" s="827"/>
      <c r="L644" s="1537"/>
      <c r="M644" s="1537"/>
      <c r="N644" s="1067"/>
      <c r="O644" s="1067"/>
    </row>
    <row r="645" spans="1:15" s="886" customFormat="1">
      <c r="A645" s="883"/>
      <c r="B645" s="1147"/>
      <c r="C645" s="882"/>
      <c r="D645" s="882"/>
      <c r="E645" s="882"/>
      <c r="F645" s="1148"/>
      <c r="G645" s="1067"/>
      <c r="H645" s="1149"/>
      <c r="I645" s="1067"/>
      <c r="J645" s="1151"/>
      <c r="K645" s="827"/>
      <c r="L645" s="1537"/>
      <c r="M645" s="1537"/>
      <c r="N645" s="1067"/>
      <c r="O645" s="1067"/>
    </row>
    <row r="646" spans="1:15" s="886" customFormat="1">
      <c r="A646" s="883"/>
      <c r="B646" s="1147"/>
      <c r="C646" s="882"/>
      <c r="D646" s="882"/>
      <c r="E646" s="882"/>
      <c r="F646" s="1148"/>
      <c r="G646" s="1067"/>
      <c r="H646" s="1149"/>
      <c r="I646" s="1067"/>
      <c r="J646" s="1151"/>
      <c r="K646" s="827"/>
      <c r="L646" s="1537"/>
      <c r="M646" s="1537"/>
      <c r="N646" s="1067"/>
      <c r="O646" s="1067"/>
    </row>
    <row r="647" spans="1:15" s="886" customFormat="1">
      <c r="A647" s="883"/>
      <c r="B647" s="1147"/>
      <c r="C647" s="882"/>
      <c r="D647" s="882"/>
      <c r="E647" s="882"/>
      <c r="F647" s="1148"/>
      <c r="G647" s="1067"/>
      <c r="H647" s="1149"/>
      <c r="I647" s="1067"/>
      <c r="J647" s="1151"/>
      <c r="K647" s="827"/>
      <c r="L647" s="1537"/>
      <c r="M647" s="1537"/>
      <c r="N647" s="1067"/>
      <c r="O647" s="1067"/>
    </row>
    <row r="648" spans="1:15" s="886" customFormat="1">
      <c r="A648" s="883"/>
      <c r="B648" s="1147"/>
      <c r="C648" s="882"/>
      <c r="D648" s="882"/>
      <c r="E648" s="882"/>
      <c r="F648" s="1148"/>
      <c r="G648" s="1067"/>
      <c r="H648" s="1149"/>
      <c r="I648" s="1067"/>
      <c r="J648" s="1151"/>
      <c r="K648" s="827"/>
      <c r="L648" s="1537"/>
      <c r="M648" s="1537"/>
      <c r="N648" s="1067"/>
      <c r="O648" s="1067"/>
    </row>
    <row r="649" spans="1:15" s="886" customFormat="1">
      <c r="A649" s="883"/>
      <c r="B649" s="1147"/>
      <c r="C649" s="882"/>
      <c r="D649" s="882"/>
      <c r="E649" s="882"/>
      <c r="F649" s="1148"/>
      <c r="G649" s="1067"/>
      <c r="H649" s="1149"/>
      <c r="I649" s="1067"/>
      <c r="J649" s="1151"/>
      <c r="K649" s="827"/>
      <c r="L649" s="1537"/>
      <c r="M649" s="1537"/>
      <c r="N649" s="1067"/>
      <c r="O649" s="1067"/>
    </row>
    <row r="650" spans="1:15" s="886" customFormat="1">
      <c r="A650" s="883"/>
      <c r="B650" s="1147"/>
      <c r="C650" s="882"/>
      <c r="D650" s="882"/>
      <c r="E650" s="882"/>
      <c r="F650" s="1148"/>
      <c r="G650" s="1067"/>
      <c r="H650" s="1149"/>
      <c r="I650" s="1067"/>
      <c r="J650" s="1151"/>
      <c r="K650" s="827"/>
      <c r="L650" s="1537"/>
      <c r="M650" s="1537"/>
      <c r="N650" s="1067"/>
      <c r="O650" s="1067"/>
    </row>
    <row r="651" spans="1:15" s="886" customFormat="1">
      <c r="A651" s="883"/>
      <c r="B651" s="1147"/>
      <c r="C651" s="882"/>
      <c r="D651" s="882"/>
      <c r="E651" s="882"/>
      <c r="F651" s="1148"/>
      <c r="G651" s="1067"/>
      <c r="H651" s="1149"/>
      <c r="I651" s="1067"/>
      <c r="J651" s="1151"/>
      <c r="K651" s="827"/>
      <c r="L651" s="1537"/>
      <c r="M651" s="1537"/>
      <c r="N651" s="1067"/>
      <c r="O651" s="1067"/>
    </row>
    <row r="652" spans="1:15" s="886" customFormat="1">
      <c r="A652" s="883"/>
      <c r="B652" s="1147"/>
      <c r="C652" s="882"/>
      <c r="D652" s="882"/>
      <c r="E652" s="882"/>
      <c r="F652" s="1148"/>
      <c r="G652" s="1067"/>
      <c r="H652" s="1149"/>
      <c r="I652" s="1067"/>
      <c r="J652" s="1151"/>
      <c r="K652" s="827"/>
      <c r="L652" s="1537"/>
      <c r="M652" s="1537"/>
      <c r="N652" s="1067"/>
      <c r="O652" s="1067"/>
    </row>
    <row r="653" spans="1:15" s="886" customFormat="1">
      <c r="A653" s="883"/>
      <c r="B653" s="1147"/>
      <c r="C653" s="882"/>
      <c r="D653" s="882"/>
      <c r="E653" s="882"/>
      <c r="F653" s="1148"/>
      <c r="G653" s="1067"/>
      <c r="H653" s="1149"/>
      <c r="I653" s="1067"/>
      <c r="J653" s="1151"/>
      <c r="K653" s="827"/>
      <c r="L653" s="1537"/>
      <c r="M653" s="1537"/>
      <c r="N653" s="1067"/>
      <c r="O653" s="1067"/>
    </row>
    <row r="654" spans="1:15" s="886" customFormat="1">
      <c r="A654" s="883"/>
      <c r="B654" s="1147"/>
      <c r="C654" s="882"/>
      <c r="D654" s="882"/>
      <c r="E654" s="882"/>
      <c r="F654" s="1148"/>
      <c r="G654" s="1067"/>
      <c r="H654" s="1149"/>
      <c r="I654" s="1067"/>
      <c r="J654" s="1151"/>
      <c r="K654" s="827"/>
      <c r="L654" s="1537"/>
      <c r="M654" s="1537"/>
      <c r="N654" s="1067"/>
      <c r="O654" s="1067"/>
    </row>
    <row r="655" spans="1:15" s="886" customFormat="1">
      <c r="A655" s="883"/>
      <c r="B655" s="1147"/>
      <c r="C655" s="882"/>
      <c r="D655" s="882"/>
      <c r="E655" s="882"/>
      <c r="F655" s="1148"/>
      <c r="G655" s="1067"/>
      <c r="H655" s="1149"/>
      <c r="I655" s="1067"/>
      <c r="J655" s="1151"/>
      <c r="K655" s="827"/>
      <c r="L655" s="1537"/>
      <c r="M655" s="1537"/>
      <c r="N655" s="1067"/>
      <c r="O655" s="1067"/>
    </row>
    <row r="656" spans="1:15" s="886" customFormat="1">
      <c r="A656" s="883"/>
      <c r="B656" s="1147"/>
      <c r="C656" s="882"/>
      <c r="D656" s="882"/>
      <c r="E656" s="882"/>
      <c r="F656" s="1148"/>
      <c r="G656" s="1067"/>
      <c r="H656" s="1149"/>
      <c r="I656" s="1067"/>
      <c r="J656" s="1151"/>
      <c r="K656" s="827"/>
      <c r="L656" s="1537"/>
      <c r="M656" s="1537"/>
      <c r="N656" s="1067"/>
      <c r="O656" s="1067"/>
    </row>
    <row r="657" spans="1:15" s="886" customFormat="1">
      <c r="A657" s="883"/>
      <c r="B657" s="1147"/>
      <c r="C657" s="882"/>
      <c r="D657" s="882"/>
      <c r="E657" s="882"/>
      <c r="F657" s="1148"/>
      <c r="G657" s="1067"/>
      <c r="H657" s="1149"/>
      <c r="I657" s="1067"/>
      <c r="J657" s="1151"/>
      <c r="K657" s="827"/>
      <c r="L657" s="1537"/>
      <c r="M657" s="1537"/>
      <c r="N657" s="1067"/>
      <c r="O657" s="1067"/>
    </row>
    <row r="658" spans="1:15" s="886" customFormat="1">
      <c r="A658" s="883"/>
      <c r="B658" s="1147"/>
      <c r="C658" s="882"/>
      <c r="D658" s="882"/>
      <c r="E658" s="882"/>
      <c r="F658" s="1148"/>
      <c r="G658" s="1067"/>
      <c r="H658" s="1149"/>
      <c r="I658" s="1067"/>
      <c r="J658" s="1151"/>
      <c r="K658" s="827"/>
      <c r="L658" s="1537"/>
      <c r="M658" s="1537"/>
      <c r="N658" s="1067"/>
      <c r="O658" s="1067"/>
    </row>
    <row r="659" spans="1:15" s="886" customFormat="1">
      <c r="A659" s="883"/>
      <c r="B659" s="1147"/>
      <c r="C659" s="882"/>
      <c r="D659" s="882"/>
      <c r="E659" s="882"/>
      <c r="F659" s="1148"/>
      <c r="G659" s="1067"/>
      <c r="H659" s="1149"/>
      <c r="I659" s="1067"/>
      <c r="J659" s="1151"/>
      <c r="K659" s="827"/>
      <c r="L659" s="1537"/>
      <c r="M659" s="1537"/>
      <c r="N659" s="1067"/>
      <c r="O659" s="1067"/>
    </row>
    <row r="660" spans="1:15" s="886" customFormat="1">
      <c r="A660" s="883"/>
      <c r="B660" s="1147"/>
      <c r="C660" s="882"/>
      <c r="D660" s="882"/>
      <c r="E660" s="882"/>
      <c r="F660" s="1148"/>
      <c r="G660" s="1067"/>
      <c r="H660" s="1149"/>
      <c r="I660" s="1067"/>
      <c r="J660" s="1151"/>
      <c r="K660" s="827"/>
      <c r="L660" s="1537"/>
      <c r="M660" s="1537"/>
      <c r="N660" s="1067"/>
      <c r="O660" s="1067"/>
    </row>
    <row r="661" spans="1:15" s="886" customFormat="1">
      <c r="A661" s="883"/>
      <c r="B661" s="1147"/>
      <c r="C661" s="882"/>
      <c r="D661" s="882"/>
      <c r="E661" s="882"/>
      <c r="F661" s="1148"/>
      <c r="G661" s="1067"/>
      <c r="H661" s="1149"/>
      <c r="I661" s="1067"/>
      <c r="J661" s="1151"/>
      <c r="K661" s="827"/>
      <c r="L661" s="1537"/>
      <c r="M661" s="1537"/>
      <c r="N661" s="1067"/>
      <c r="O661" s="1067"/>
    </row>
    <row r="662" spans="1:15" s="886" customFormat="1">
      <c r="A662" s="883"/>
      <c r="B662" s="1147"/>
      <c r="C662" s="882"/>
      <c r="D662" s="882"/>
      <c r="E662" s="882"/>
      <c r="F662" s="1148"/>
      <c r="G662" s="1067"/>
      <c r="H662" s="1149"/>
      <c r="I662" s="1067"/>
      <c r="J662" s="1151"/>
      <c r="K662" s="827"/>
      <c r="L662" s="1537"/>
      <c r="M662" s="1537"/>
      <c r="N662" s="1067"/>
      <c r="O662" s="1067"/>
    </row>
    <row r="663" spans="1:15" s="886" customFormat="1">
      <c r="A663" s="883"/>
      <c r="B663" s="1147"/>
      <c r="C663" s="882"/>
      <c r="D663" s="882"/>
      <c r="E663" s="882"/>
      <c r="F663" s="1148"/>
      <c r="G663" s="1067"/>
      <c r="H663" s="1149"/>
      <c r="I663" s="1067"/>
      <c r="J663" s="1151"/>
      <c r="K663" s="827"/>
      <c r="L663" s="1537"/>
      <c r="M663" s="1537"/>
      <c r="N663" s="1067"/>
      <c r="O663" s="1067"/>
    </row>
    <row r="664" spans="1:15" s="886" customFormat="1">
      <c r="A664" s="883"/>
      <c r="B664" s="1147"/>
      <c r="C664" s="882"/>
      <c r="D664" s="882"/>
      <c r="E664" s="882"/>
      <c r="F664" s="1148"/>
      <c r="G664" s="1067"/>
      <c r="H664" s="1149"/>
      <c r="I664" s="1067"/>
      <c r="J664" s="1151"/>
      <c r="K664" s="827"/>
      <c r="L664" s="1537"/>
      <c r="M664" s="1537"/>
      <c r="N664" s="1067"/>
      <c r="O664" s="1067"/>
    </row>
    <row r="665" spans="1:15" s="886" customFormat="1">
      <c r="A665" s="883"/>
      <c r="B665" s="1147"/>
      <c r="C665" s="882"/>
      <c r="D665" s="882"/>
      <c r="E665" s="882"/>
      <c r="F665" s="1148"/>
      <c r="G665" s="1067"/>
      <c r="H665" s="1149"/>
      <c r="I665" s="1067"/>
      <c r="J665" s="1151"/>
      <c r="K665" s="827"/>
      <c r="L665" s="1537"/>
      <c r="M665" s="1537"/>
      <c r="N665" s="1067"/>
      <c r="O665" s="1067"/>
    </row>
    <row r="666" spans="1:15" s="886" customFormat="1">
      <c r="A666" s="883"/>
      <c r="B666" s="1147"/>
      <c r="C666" s="882"/>
      <c r="D666" s="882"/>
      <c r="E666" s="882"/>
      <c r="F666" s="1148"/>
      <c r="G666" s="1067"/>
      <c r="H666" s="1149"/>
      <c r="I666" s="1067"/>
      <c r="J666" s="1151"/>
      <c r="K666" s="827"/>
      <c r="L666" s="1537"/>
      <c r="M666" s="1537"/>
      <c r="N666" s="1067"/>
      <c r="O666" s="1067"/>
    </row>
    <row r="667" spans="1:15" s="886" customFormat="1">
      <c r="A667" s="883"/>
      <c r="B667" s="1147"/>
      <c r="C667" s="882"/>
      <c r="D667" s="882"/>
      <c r="E667" s="882"/>
      <c r="F667" s="1148"/>
      <c r="G667" s="1067"/>
      <c r="H667" s="1149"/>
      <c r="I667" s="1067"/>
      <c r="J667" s="1151"/>
      <c r="K667" s="827"/>
      <c r="L667" s="1537"/>
      <c r="M667" s="1537"/>
      <c r="N667" s="1067"/>
      <c r="O667" s="1067"/>
    </row>
    <row r="668" spans="1:15" s="886" customFormat="1">
      <c r="A668" s="883"/>
      <c r="B668" s="1147"/>
      <c r="C668" s="882"/>
      <c r="D668" s="882"/>
      <c r="E668" s="882"/>
      <c r="F668" s="1148"/>
      <c r="G668" s="1067"/>
      <c r="H668" s="1149"/>
      <c r="I668" s="1067"/>
      <c r="J668" s="1151"/>
      <c r="K668" s="827"/>
      <c r="L668" s="1537"/>
      <c r="M668" s="1537"/>
      <c r="N668" s="1067"/>
      <c r="O668" s="1067"/>
    </row>
    <row r="669" spans="1:15" s="886" customFormat="1">
      <c r="A669" s="883"/>
      <c r="B669" s="1147"/>
      <c r="C669" s="882"/>
      <c r="D669" s="882"/>
      <c r="E669" s="882"/>
      <c r="F669" s="1148"/>
      <c r="G669" s="1067"/>
      <c r="H669" s="1149"/>
      <c r="I669" s="1067"/>
      <c r="J669" s="1151"/>
      <c r="K669" s="827"/>
      <c r="L669" s="1537"/>
      <c r="M669" s="1537"/>
      <c r="N669" s="1067"/>
      <c r="O669" s="1067"/>
    </row>
    <row r="670" spans="1:15" s="886" customFormat="1">
      <c r="A670" s="883"/>
      <c r="B670" s="1147"/>
      <c r="C670" s="882"/>
      <c r="D670" s="882"/>
      <c r="E670" s="882"/>
      <c r="F670" s="1148"/>
      <c r="G670" s="1067"/>
      <c r="H670" s="1149"/>
      <c r="I670" s="1067"/>
      <c r="J670" s="1151"/>
      <c r="K670" s="827"/>
      <c r="L670" s="1537"/>
      <c r="M670" s="1537"/>
      <c r="N670" s="1067"/>
      <c r="O670" s="1067"/>
    </row>
    <row r="671" spans="1:15" s="886" customFormat="1">
      <c r="A671" s="883"/>
      <c r="B671" s="1147"/>
      <c r="C671" s="882"/>
      <c r="D671" s="882"/>
      <c r="E671" s="882"/>
      <c r="F671" s="1148"/>
      <c r="G671" s="1067"/>
      <c r="H671" s="1149"/>
      <c r="I671" s="1067"/>
      <c r="J671" s="1151"/>
      <c r="K671" s="827"/>
      <c r="L671" s="1537"/>
      <c r="M671" s="1537"/>
      <c r="N671" s="1067"/>
      <c r="O671" s="1067"/>
    </row>
    <row r="672" spans="1:15" s="886" customFormat="1">
      <c r="A672" s="883"/>
      <c r="B672" s="1147"/>
      <c r="C672" s="882"/>
      <c r="D672" s="882"/>
      <c r="E672" s="882"/>
      <c r="F672" s="1148"/>
      <c r="G672" s="1067"/>
      <c r="H672" s="1149"/>
      <c r="I672" s="1067"/>
      <c r="J672" s="1151"/>
      <c r="K672" s="827"/>
      <c r="L672" s="1537"/>
      <c r="M672" s="1537"/>
      <c r="N672" s="1067"/>
      <c r="O672" s="1067"/>
    </row>
    <row r="673" spans="1:15" s="886" customFormat="1">
      <c r="A673" s="883"/>
      <c r="B673" s="1147"/>
      <c r="C673" s="882"/>
      <c r="D673" s="882"/>
      <c r="E673" s="882"/>
      <c r="F673" s="1148"/>
      <c r="G673" s="1067"/>
      <c r="H673" s="1149"/>
      <c r="I673" s="1067"/>
      <c r="J673" s="1151"/>
      <c r="K673" s="827"/>
      <c r="L673" s="1537"/>
      <c r="M673" s="1537"/>
      <c r="N673" s="1067"/>
      <c r="O673" s="1067"/>
    </row>
    <row r="674" spans="1:15" s="886" customFormat="1">
      <c r="A674" s="883"/>
      <c r="B674" s="1147"/>
      <c r="C674" s="882"/>
      <c r="D674" s="882"/>
      <c r="E674" s="882"/>
      <c r="F674" s="1148"/>
      <c r="G674" s="1067"/>
      <c r="H674" s="1149"/>
      <c r="I674" s="1067"/>
      <c r="J674" s="1151"/>
      <c r="K674" s="827"/>
      <c r="L674" s="1537"/>
      <c r="M674" s="1537"/>
      <c r="N674" s="1067"/>
      <c r="O674" s="1067"/>
    </row>
    <row r="675" spans="1:15" s="886" customFormat="1">
      <c r="A675" s="883"/>
      <c r="B675" s="1147"/>
      <c r="C675" s="882"/>
      <c r="D675" s="882"/>
      <c r="E675" s="882"/>
      <c r="F675" s="1148"/>
      <c r="G675" s="1067"/>
      <c r="H675" s="1149"/>
      <c r="I675" s="1067"/>
      <c r="J675" s="1151"/>
      <c r="K675" s="827"/>
      <c r="L675" s="1537"/>
      <c r="M675" s="1537"/>
      <c r="N675" s="1067"/>
      <c r="O675" s="1067"/>
    </row>
    <row r="676" spans="1:15" s="886" customFormat="1">
      <c r="A676" s="883"/>
      <c r="B676" s="1147"/>
      <c r="C676" s="882"/>
      <c r="D676" s="882"/>
      <c r="E676" s="882"/>
      <c r="F676" s="1148"/>
      <c r="G676" s="1067"/>
      <c r="H676" s="1149"/>
      <c r="I676" s="1067"/>
      <c r="J676" s="1151"/>
      <c r="K676" s="827"/>
      <c r="L676" s="1537"/>
      <c r="M676" s="1537"/>
      <c r="N676" s="1067"/>
      <c r="O676" s="1067"/>
    </row>
    <row r="677" spans="1:15" s="886" customFormat="1">
      <c r="A677" s="883"/>
      <c r="B677" s="1147"/>
      <c r="C677" s="882"/>
      <c r="D677" s="882"/>
      <c r="E677" s="882"/>
      <c r="F677" s="1148"/>
      <c r="G677" s="1067"/>
      <c r="H677" s="1149"/>
      <c r="I677" s="1067"/>
      <c r="J677" s="1151"/>
      <c r="K677" s="827"/>
      <c r="L677" s="1537"/>
      <c r="M677" s="1537"/>
      <c r="N677" s="1067"/>
      <c r="O677" s="1067"/>
    </row>
    <row r="678" spans="1:15" s="886" customFormat="1">
      <c r="A678" s="883"/>
      <c r="B678" s="1147"/>
      <c r="C678" s="882"/>
      <c r="D678" s="882"/>
      <c r="E678" s="882"/>
      <c r="F678" s="1148"/>
      <c r="G678" s="1067"/>
      <c r="H678" s="1149"/>
      <c r="I678" s="1067"/>
      <c r="J678" s="1151"/>
      <c r="K678" s="827"/>
      <c r="L678" s="1537"/>
      <c r="M678" s="1537"/>
      <c r="N678" s="1067"/>
      <c r="O678" s="1067"/>
    </row>
    <row r="679" spans="1:15" s="886" customFormat="1">
      <c r="A679" s="883"/>
      <c r="B679" s="1147"/>
      <c r="C679" s="882"/>
      <c r="D679" s="882"/>
      <c r="E679" s="882"/>
      <c r="F679" s="1148"/>
      <c r="G679" s="1067"/>
      <c r="H679" s="1149"/>
      <c r="I679" s="1067"/>
      <c r="J679" s="1151"/>
      <c r="K679" s="827"/>
      <c r="L679" s="1537"/>
      <c r="M679" s="1537"/>
      <c r="N679" s="1067"/>
      <c r="O679" s="1067"/>
    </row>
    <row r="680" spans="1:15" s="886" customFormat="1">
      <c r="A680" s="883"/>
      <c r="B680" s="1147"/>
      <c r="C680" s="882"/>
      <c r="D680" s="882"/>
      <c r="E680" s="882"/>
      <c r="F680" s="1148"/>
      <c r="G680" s="1067"/>
      <c r="H680" s="1149"/>
      <c r="I680" s="1067"/>
      <c r="J680" s="1151"/>
      <c r="K680" s="827"/>
      <c r="L680" s="1537"/>
      <c r="M680" s="1537"/>
      <c r="N680" s="1067"/>
      <c r="O680" s="1067"/>
    </row>
    <row r="681" spans="1:15" s="886" customFormat="1">
      <c r="A681" s="883"/>
      <c r="B681" s="1147"/>
      <c r="C681" s="882"/>
      <c r="D681" s="882"/>
      <c r="E681" s="882"/>
      <c r="F681" s="1148"/>
      <c r="G681" s="1067"/>
      <c r="H681" s="1149"/>
      <c r="I681" s="1067"/>
      <c r="J681" s="1151"/>
      <c r="K681" s="827"/>
      <c r="L681" s="1537"/>
      <c r="M681" s="1537"/>
      <c r="N681" s="1067"/>
      <c r="O681" s="1067"/>
    </row>
    <row r="682" spans="1:15" s="886" customFormat="1">
      <c r="A682" s="883"/>
      <c r="B682" s="1147"/>
      <c r="C682" s="882"/>
      <c r="D682" s="882"/>
      <c r="E682" s="882"/>
      <c r="F682" s="1148"/>
      <c r="G682" s="1067"/>
      <c r="H682" s="1149"/>
      <c r="I682" s="1067"/>
      <c r="J682" s="1151"/>
      <c r="K682" s="827"/>
      <c r="L682" s="1537"/>
      <c r="M682" s="1537"/>
      <c r="N682" s="1067"/>
      <c r="O682" s="1067"/>
    </row>
    <row r="683" spans="1:15" s="886" customFormat="1">
      <c r="A683" s="883"/>
      <c r="B683" s="1147"/>
      <c r="C683" s="882"/>
      <c r="D683" s="882"/>
      <c r="E683" s="882"/>
      <c r="F683" s="1148"/>
      <c r="G683" s="1067"/>
      <c r="H683" s="1149"/>
      <c r="I683" s="1067"/>
      <c r="J683" s="1151"/>
      <c r="K683" s="827"/>
      <c r="L683" s="1537"/>
      <c r="M683" s="1537"/>
      <c r="N683" s="1067"/>
      <c r="O683" s="1067"/>
    </row>
    <row r="684" spans="1:15" s="886" customFormat="1">
      <c r="A684" s="883"/>
      <c r="B684" s="1147"/>
      <c r="C684" s="882"/>
      <c r="D684" s="882"/>
      <c r="E684" s="882"/>
      <c r="F684" s="1148"/>
      <c r="G684" s="1067"/>
      <c r="H684" s="1149"/>
      <c r="I684" s="1067"/>
      <c r="J684" s="1151"/>
      <c r="K684" s="827"/>
      <c r="L684" s="1537"/>
      <c r="M684" s="1537"/>
      <c r="N684" s="1067"/>
      <c r="O684" s="1067"/>
    </row>
    <row r="685" spans="1:15" s="886" customFormat="1">
      <c r="A685" s="883"/>
      <c r="B685" s="1147"/>
      <c r="C685" s="882"/>
      <c r="D685" s="882"/>
      <c r="E685" s="882"/>
      <c r="F685" s="1148"/>
      <c r="G685" s="1067"/>
      <c r="H685" s="1149"/>
      <c r="I685" s="1067"/>
      <c r="J685" s="1151"/>
      <c r="K685" s="827"/>
      <c r="L685" s="1537"/>
      <c r="M685" s="1537"/>
      <c r="N685" s="1067"/>
      <c r="O685" s="1067"/>
    </row>
    <row r="686" spans="1:15" s="886" customFormat="1">
      <c r="A686" s="883"/>
      <c r="B686" s="1147"/>
      <c r="C686" s="882"/>
      <c r="D686" s="882"/>
      <c r="E686" s="882"/>
      <c r="F686" s="1148"/>
      <c r="G686" s="1067"/>
      <c r="H686" s="1149"/>
      <c r="I686" s="1067"/>
      <c r="J686" s="1151"/>
      <c r="K686" s="827"/>
      <c r="L686" s="1537"/>
      <c r="M686" s="1537"/>
      <c r="N686" s="1067"/>
      <c r="O686" s="1067"/>
    </row>
    <row r="687" spans="1:15" s="886" customFormat="1">
      <c r="A687" s="883"/>
      <c r="B687" s="1147"/>
      <c r="C687" s="882"/>
      <c r="D687" s="882"/>
      <c r="E687" s="882"/>
      <c r="F687" s="1148"/>
      <c r="G687" s="1067"/>
      <c r="H687" s="1149"/>
      <c r="I687" s="1067"/>
      <c r="J687" s="1151"/>
      <c r="K687" s="827"/>
      <c r="L687" s="1537"/>
      <c r="M687" s="1537"/>
      <c r="N687" s="1067"/>
      <c r="O687" s="1067"/>
    </row>
    <row r="688" spans="1:15" s="886" customFormat="1">
      <c r="A688" s="883"/>
      <c r="B688" s="1147"/>
      <c r="C688" s="882"/>
      <c r="D688" s="882"/>
      <c r="E688" s="882"/>
      <c r="F688" s="1148"/>
      <c r="G688" s="1067"/>
      <c r="H688" s="1149"/>
      <c r="I688" s="1067"/>
      <c r="J688" s="1151"/>
      <c r="K688" s="827"/>
      <c r="L688" s="1537"/>
      <c r="M688" s="1537"/>
      <c r="N688" s="1067"/>
      <c r="O688" s="1067"/>
    </row>
    <row r="689" spans="1:15" s="886" customFormat="1">
      <c r="A689" s="883"/>
      <c r="B689" s="1147"/>
      <c r="C689" s="882"/>
      <c r="D689" s="882"/>
      <c r="E689" s="882"/>
      <c r="F689" s="1148"/>
      <c r="G689" s="1067"/>
      <c r="H689" s="1149"/>
      <c r="I689" s="1067"/>
      <c r="J689" s="1151"/>
      <c r="K689" s="827"/>
      <c r="L689" s="1537"/>
      <c r="M689" s="1537"/>
      <c r="N689" s="1067"/>
      <c r="O689" s="1067"/>
    </row>
    <row r="690" spans="1:15" s="886" customFormat="1">
      <c r="A690" s="883"/>
      <c r="B690" s="1147"/>
      <c r="C690" s="882"/>
      <c r="D690" s="882"/>
      <c r="E690" s="882"/>
      <c r="F690" s="1148"/>
      <c r="G690" s="1067"/>
      <c r="H690" s="1149"/>
      <c r="I690" s="1067"/>
      <c r="J690" s="1151"/>
      <c r="K690" s="827"/>
      <c r="L690" s="1537"/>
      <c r="M690" s="1537"/>
      <c r="N690" s="1067"/>
      <c r="O690" s="1067"/>
    </row>
    <row r="691" spans="1:15" s="886" customFormat="1">
      <c r="A691" s="883"/>
      <c r="B691" s="1147"/>
      <c r="C691" s="882"/>
      <c r="D691" s="882"/>
      <c r="E691" s="882"/>
      <c r="F691" s="1148"/>
      <c r="G691" s="1067"/>
      <c r="H691" s="1149"/>
      <c r="I691" s="1067"/>
      <c r="J691" s="1151"/>
      <c r="K691" s="827"/>
      <c r="L691" s="1537"/>
      <c r="M691" s="1537"/>
      <c r="N691" s="1067"/>
      <c r="O691" s="1067"/>
    </row>
    <row r="692" spans="1:15" s="886" customFormat="1">
      <c r="A692" s="883"/>
      <c r="B692" s="1147"/>
      <c r="C692" s="882"/>
      <c r="D692" s="882"/>
      <c r="E692" s="882"/>
      <c r="F692" s="1148"/>
      <c r="G692" s="1067"/>
      <c r="H692" s="1149"/>
      <c r="I692" s="1067"/>
      <c r="J692" s="1151"/>
      <c r="K692" s="827"/>
      <c r="L692" s="1537"/>
      <c r="M692" s="1537"/>
      <c r="N692" s="1067"/>
      <c r="O692" s="1067"/>
    </row>
    <row r="693" spans="1:15" s="886" customFormat="1">
      <c r="A693" s="883"/>
      <c r="B693" s="1147"/>
      <c r="C693" s="882"/>
      <c r="D693" s="882"/>
      <c r="E693" s="882"/>
      <c r="F693" s="1148"/>
      <c r="G693" s="1067"/>
      <c r="H693" s="1149"/>
      <c r="I693" s="1067"/>
      <c r="J693" s="1151"/>
      <c r="K693" s="827"/>
      <c r="L693" s="1537"/>
      <c r="M693" s="1537"/>
      <c r="N693" s="1067"/>
      <c r="O693" s="1067"/>
    </row>
    <row r="694" spans="1:15" s="886" customFormat="1">
      <c r="A694" s="883"/>
      <c r="B694" s="1147"/>
      <c r="C694" s="882"/>
      <c r="D694" s="882"/>
      <c r="E694" s="882"/>
      <c r="F694" s="1148"/>
      <c r="G694" s="1067"/>
      <c r="H694" s="1149"/>
      <c r="I694" s="1067"/>
      <c r="J694" s="1151"/>
      <c r="K694" s="827"/>
      <c r="L694" s="1537"/>
      <c r="M694" s="1537"/>
      <c r="N694" s="1067"/>
      <c r="O694" s="1067"/>
    </row>
    <row r="695" spans="1:15" s="886" customFormat="1">
      <c r="A695" s="883"/>
      <c r="B695" s="1147"/>
      <c r="C695" s="882"/>
      <c r="D695" s="882"/>
      <c r="E695" s="882"/>
      <c r="F695" s="1148"/>
      <c r="G695" s="1067"/>
      <c r="H695" s="1149"/>
      <c r="I695" s="1067"/>
      <c r="J695" s="1151"/>
      <c r="K695" s="827"/>
      <c r="L695" s="1537"/>
      <c r="M695" s="1537"/>
      <c r="N695" s="1067"/>
      <c r="O695" s="1067"/>
    </row>
    <row r="696" spans="1:15" s="886" customFormat="1">
      <c r="A696" s="883"/>
      <c r="B696" s="1147"/>
      <c r="C696" s="882"/>
      <c r="D696" s="882"/>
      <c r="E696" s="882"/>
      <c r="F696" s="1148"/>
      <c r="G696" s="1067"/>
      <c r="H696" s="1149"/>
      <c r="I696" s="1067"/>
      <c r="J696" s="1151"/>
      <c r="K696" s="827"/>
      <c r="L696" s="1537"/>
      <c r="M696" s="1537"/>
      <c r="N696" s="1067"/>
      <c r="O696" s="1067"/>
    </row>
    <row r="697" spans="1:15" s="886" customFormat="1">
      <c r="A697" s="883"/>
      <c r="B697" s="1147"/>
      <c r="C697" s="882"/>
      <c r="D697" s="882"/>
      <c r="E697" s="882"/>
      <c r="F697" s="1148"/>
      <c r="G697" s="1067"/>
      <c r="H697" s="1149"/>
      <c r="I697" s="1067"/>
      <c r="J697" s="1151"/>
      <c r="K697" s="827"/>
      <c r="L697" s="1537"/>
      <c r="M697" s="1537"/>
      <c r="N697" s="1067"/>
      <c r="O697" s="1067"/>
    </row>
    <row r="698" spans="1:15" s="886" customFormat="1">
      <c r="A698" s="883"/>
      <c r="B698" s="1147"/>
      <c r="C698" s="882"/>
      <c r="D698" s="882"/>
      <c r="E698" s="882"/>
      <c r="F698" s="1148"/>
      <c r="G698" s="1067"/>
      <c r="H698" s="1149"/>
      <c r="I698" s="1067"/>
      <c r="J698" s="1151"/>
      <c r="K698" s="827"/>
      <c r="L698" s="1537"/>
      <c r="M698" s="1537"/>
      <c r="N698" s="1067"/>
      <c r="O698" s="1067"/>
    </row>
    <row r="699" spans="1:15" s="886" customFormat="1">
      <c r="A699" s="883"/>
      <c r="B699" s="1147"/>
      <c r="C699" s="882"/>
      <c r="D699" s="882"/>
      <c r="E699" s="882"/>
      <c r="F699" s="1148"/>
      <c r="G699" s="1067"/>
      <c r="H699" s="1149"/>
      <c r="I699" s="1067"/>
      <c r="J699" s="1151"/>
      <c r="K699" s="827"/>
      <c r="L699" s="1537"/>
      <c r="M699" s="1537"/>
      <c r="N699" s="1067"/>
      <c r="O699" s="1067"/>
    </row>
    <row r="700" spans="1:15" s="886" customFormat="1">
      <c r="A700" s="883"/>
      <c r="B700" s="1147"/>
      <c r="C700" s="882"/>
      <c r="D700" s="882"/>
      <c r="E700" s="882"/>
      <c r="F700" s="1148"/>
      <c r="G700" s="1067"/>
      <c r="H700" s="1149"/>
      <c r="I700" s="1067"/>
      <c r="J700" s="1151"/>
      <c r="K700" s="827"/>
      <c r="L700" s="1537"/>
      <c r="M700" s="1537"/>
      <c r="N700" s="1067"/>
      <c r="O700" s="1067"/>
    </row>
    <row r="701" spans="1:15" s="886" customFormat="1">
      <c r="A701" s="883"/>
      <c r="B701" s="1147"/>
      <c r="C701" s="882"/>
      <c r="D701" s="882"/>
      <c r="E701" s="882"/>
      <c r="F701" s="1148"/>
      <c r="G701" s="1067"/>
      <c r="H701" s="1149"/>
      <c r="I701" s="1067"/>
      <c r="J701" s="1151"/>
      <c r="K701" s="827"/>
      <c r="L701" s="1537"/>
      <c r="M701" s="1537"/>
      <c r="N701" s="1067"/>
      <c r="O701" s="1067"/>
    </row>
    <row r="702" spans="1:15" s="886" customFormat="1">
      <c r="A702" s="883"/>
      <c r="B702" s="1147"/>
      <c r="C702" s="882"/>
      <c r="D702" s="882"/>
      <c r="E702" s="882"/>
      <c r="F702" s="1148"/>
      <c r="G702" s="1067"/>
      <c r="H702" s="1149"/>
      <c r="I702" s="1067"/>
      <c r="J702" s="1151"/>
      <c r="K702" s="827"/>
      <c r="L702" s="1537"/>
      <c r="M702" s="1537"/>
      <c r="N702" s="1067"/>
      <c r="O702" s="1067"/>
    </row>
    <row r="703" spans="1:15" s="886" customFormat="1">
      <c r="A703" s="883"/>
      <c r="B703" s="1147"/>
      <c r="C703" s="882"/>
      <c r="D703" s="882"/>
      <c r="E703" s="882"/>
      <c r="F703" s="1148"/>
      <c r="G703" s="1067"/>
      <c r="H703" s="1149"/>
      <c r="I703" s="1067"/>
      <c r="J703" s="1151"/>
      <c r="K703" s="827"/>
      <c r="L703" s="1537"/>
      <c r="M703" s="1537"/>
      <c r="N703" s="1067"/>
      <c r="O703" s="1067"/>
    </row>
    <row r="704" spans="1:15" s="886" customFormat="1">
      <c r="A704" s="883"/>
      <c r="B704" s="1147"/>
      <c r="C704" s="882"/>
      <c r="D704" s="882"/>
      <c r="E704" s="882"/>
      <c r="F704" s="1148"/>
      <c r="G704" s="1067"/>
      <c r="H704" s="1149"/>
      <c r="I704" s="1067"/>
      <c r="J704" s="1151"/>
      <c r="K704" s="827"/>
      <c r="L704" s="1537"/>
      <c r="M704" s="1537"/>
      <c r="N704" s="1067"/>
      <c r="O704" s="1067"/>
    </row>
    <row r="705" spans="1:15" s="886" customFormat="1">
      <c r="A705" s="883"/>
      <c r="B705" s="1147"/>
      <c r="C705" s="882"/>
      <c r="D705" s="882"/>
      <c r="E705" s="882"/>
      <c r="F705" s="1148"/>
      <c r="G705" s="1067"/>
      <c r="H705" s="1149"/>
      <c r="I705" s="1067"/>
      <c r="J705" s="1151"/>
      <c r="K705" s="827"/>
      <c r="L705" s="1537"/>
      <c r="M705" s="1537"/>
      <c r="N705" s="1067"/>
      <c r="O705" s="1067"/>
    </row>
    <row r="706" spans="1:15" s="886" customFormat="1">
      <c r="A706" s="883"/>
      <c r="B706" s="1147"/>
      <c r="C706" s="882"/>
      <c r="D706" s="882"/>
      <c r="E706" s="882"/>
      <c r="F706" s="1148"/>
      <c r="G706" s="1067"/>
      <c r="H706" s="1149"/>
      <c r="I706" s="1067"/>
      <c r="J706" s="1151"/>
      <c r="K706" s="827"/>
      <c r="L706" s="1537"/>
      <c r="M706" s="1537"/>
      <c r="N706" s="1067"/>
      <c r="O706" s="1067"/>
    </row>
    <row r="707" spans="1:15" s="886" customFormat="1">
      <c r="A707" s="883"/>
      <c r="B707" s="1147"/>
      <c r="C707" s="882"/>
      <c r="D707" s="882"/>
      <c r="E707" s="882"/>
      <c r="F707" s="1148"/>
      <c r="G707" s="1067"/>
      <c r="H707" s="1149"/>
      <c r="I707" s="1067"/>
      <c r="J707" s="1151"/>
      <c r="K707" s="827"/>
      <c r="L707" s="1537"/>
      <c r="M707" s="1537"/>
      <c r="N707" s="1067"/>
      <c r="O707" s="1067"/>
    </row>
    <row r="708" spans="1:15" s="886" customFormat="1">
      <c r="A708" s="883"/>
      <c r="B708" s="1147"/>
      <c r="C708" s="882"/>
      <c r="D708" s="882"/>
      <c r="E708" s="882"/>
      <c r="F708" s="1148"/>
      <c r="G708" s="1067"/>
      <c r="H708" s="1149"/>
      <c r="I708" s="1067"/>
      <c r="J708" s="1151"/>
      <c r="K708" s="827"/>
      <c r="L708" s="1537"/>
      <c r="M708" s="1537"/>
      <c r="N708" s="1067"/>
      <c r="O708" s="1067"/>
    </row>
    <row r="709" spans="1:15" s="886" customFormat="1">
      <c r="A709" s="883"/>
      <c r="B709" s="1147"/>
      <c r="C709" s="882"/>
      <c r="D709" s="882"/>
      <c r="E709" s="882"/>
      <c r="F709" s="1148"/>
      <c r="G709" s="1067"/>
      <c r="H709" s="1149"/>
      <c r="I709" s="1067"/>
      <c r="J709" s="1151"/>
      <c r="K709" s="827"/>
      <c r="L709" s="1537"/>
      <c r="M709" s="1537"/>
      <c r="N709" s="1067"/>
      <c r="O709" s="1067"/>
    </row>
    <row r="710" spans="1:15" s="886" customFormat="1">
      <c r="A710" s="883"/>
      <c r="B710" s="1147"/>
      <c r="C710" s="882"/>
      <c r="D710" s="882"/>
      <c r="E710" s="882"/>
      <c r="F710" s="1148"/>
      <c r="G710" s="1067"/>
      <c r="H710" s="1149"/>
      <c r="I710" s="1067"/>
      <c r="J710" s="1151"/>
      <c r="K710" s="827"/>
      <c r="L710" s="1537"/>
      <c r="M710" s="1537"/>
      <c r="N710" s="1067"/>
      <c r="O710" s="1067"/>
    </row>
    <row r="711" spans="1:15" s="886" customFormat="1">
      <c r="A711" s="883"/>
      <c r="B711" s="1147"/>
      <c r="C711" s="882"/>
      <c r="D711" s="882"/>
      <c r="E711" s="882"/>
      <c r="F711" s="1148"/>
      <c r="G711" s="1067"/>
      <c r="H711" s="1149"/>
      <c r="I711" s="1067"/>
      <c r="J711" s="1151"/>
      <c r="K711" s="827"/>
      <c r="L711" s="1537"/>
      <c r="M711" s="1537"/>
      <c r="N711" s="1067"/>
      <c r="O711" s="1067"/>
    </row>
    <row r="712" spans="1:15" s="886" customFormat="1">
      <c r="A712" s="883"/>
      <c r="B712" s="1147"/>
      <c r="C712" s="882"/>
      <c r="D712" s="882"/>
      <c r="E712" s="882"/>
      <c r="F712" s="1148"/>
      <c r="G712" s="1067"/>
      <c r="H712" s="1149"/>
      <c r="I712" s="1067"/>
      <c r="J712" s="1151"/>
      <c r="K712" s="827"/>
      <c r="L712" s="1537"/>
      <c r="M712" s="1537"/>
      <c r="N712" s="1067"/>
      <c r="O712" s="1067"/>
    </row>
    <row r="713" spans="1:15" s="886" customFormat="1">
      <c r="A713" s="883"/>
      <c r="B713" s="1147"/>
      <c r="C713" s="882"/>
      <c r="D713" s="882"/>
      <c r="E713" s="882"/>
      <c r="F713" s="1148"/>
      <c r="G713" s="1067"/>
      <c r="H713" s="1149"/>
      <c r="I713" s="1067"/>
      <c r="J713" s="1151"/>
      <c r="K713" s="827"/>
      <c r="L713" s="1537"/>
      <c r="M713" s="1537"/>
      <c r="N713" s="1067"/>
      <c r="O713" s="1067"/>
    </row>
    <row r="714" spans="1:15" s="886" customFormat="1">
      <c r="A714" s="883"/>
      <c r="B714" s="1147"/>
      <c r="C714" s="882"/>
      <c r="D714" s="882"/>
      <c r="E714" s="882"/>
      <c r="F714" s="1148"/>
      <c r="G714" s="1067"/>
      <c r="H714" s="1149"/>
      <c r="I714" s="1067"/>
      <c r="J714" s="1151"/>
      <c r="K714" s="827"/>
      <c r="L714" s="1537"/>
      <c r="M714" s="1537"/>
      <c r="N714" s="1067"/>
      <c r="O714" s="1067"/>
    </row>
    <row r="715" spans="1:15" s="886" customFormat="1">
      <c r="A715" s="883"/>
      <c r="B715" s="1147"/>
      <c r="C715" s="882"/>
      <c r="D715" s="882"/>
      <c r="E715" s="882"/>
      <c r="F715" s="1148"/>
      <c r="G715" s="1067"/>
      <c r="H715" s="1149"/>
      <c r="I715" s="1067"/>
      <c r="J715" s="1151"/>
      <c r="K715" s="827"/>
      <c r="L715" s="1537"/>
      <c r="M715" s="1537"/>
      <c r="N715" s="1067"/>
      <c r="O715" s="1067"/>
    </row>
    <row r="716" spans="1:15" s="886" customFormat="1">
      <c r="A716" s="883"/>
      <c r="B716" s="1147"/>
      <c r="C716" s="882"/>
      <c r="D716" s="882"/>
      <c r="E716" s="882"/>
      <c r="F716" s="1148"/>
      <c r="G716" s="1067"/>
      <c r="H716" s="1149"/>
      <c r="I716" s="1067"/>
      <c r="J716" s="1151"/>
      <c r="K716" s="827"/>
      <c r="L716" s="1537"/>
      <c r="M716" s="1537"/>
      <c r="N716" s="1067"/>
      <c r="O716" s="1067"/>
    </row>
    <row r="717" spans="1:15" s="886" customFormat="1">
      <c r="A717" s="883"/>
      <c r="B717" s="1147"/>
      <c r="C717" s="882"/>
      <c r="D717" s="882"/>
      <c r="E717" s="882"/>
      <c r="F717" s="1148"/>
      <c r="G717" s="1067"/>
      <c r="H717" s="1149"/>
      <c r="I717" s="1067"/>
      <c r="J717" s="1151"/>
      <c r="K717" s="827"/>
      <c r="L717" s="1537"/>
      <c r="M717" s="1537"/>
      <c r="N717" s="1067"/>
      <c r="O717" s="1067"/>
    </row>
    <row r="718" spans="1:15" s="886" customFormat="1">
      <c r="A718" s="883"/>
      <c r="B718" s="1147"/>
      <c r="C718" s="882"/>
      <c r="D718" s="882"/>
      <c r="E718" s="882"/>
      <c r="F718" s="1148"/>
      <c r="G718" s="1067"/>
      <c r="H718" s="1149"/>
      <c r="I718" s="1067"/>
      <c r="J718" s="1151"/>
      <c r="K718" s="827"/>
      <c r="L718" s="1537"/>
      <c r="M718" s="1537"/>
      <c r="N718" s="1067"/>
      <c r="O718" s="1067"/>
    </row>
    <row r="719" spans="1:15" s="886" customFormat="1">
      <c r="A719" s="883"/>
      <c r="B719" s="1147"/>
      <c r="C719" s="882"/>
      <c r="D719" s="882"/>
      <c r="E719" s="882"/>
      <c r="F719" s="1148"/>
      <c r="G719" s="1067"/>
      <c r="H719" s="1149"/>
      <c r="I719" s="1067"/>
      <c r="J719" s="1151"/>
      <c r="K719" s="827"/>
      <c r="L719" s="1537"/>
      <c r="M719" s="1537"/>
      <c r="N719" s="1067"/>
      <c r="O719" s="1067"/>
    </row>
    <row r="720" spans="1:15" s="886" customFormat="1">
      <c r="A720" s="883"/>
      <c r="B720" s="1147"/>
      <c r="C720" s="882"/>
      <c r="D720" s="882"/>
      <c r="E720" s="882"/>
      <c r="F720" s="1148"/>
      <c r="G720" s="1067"/>
      <c r="H720" s="1149"/>
      <c r="I720" s="1067"/>
      <c r="J720" s="1151"/>
      <c r="K720" s="827"/>
      <c r="L720" s="1537"/>
      <c r="M720" s="1537"/>
      <c r="N720" s="1067"/>
      <c r="O720" s="1067"/>
    </row>
    <row r="721" spans="1:15" s="886" customFormat="1">
      <c r="A721" s="883"/>
      <c r="B721" s="1147"/>
      <c r="C721" s="882"/>
      <c r="D721" s="882"/>
      <c r="E721" s="882"/>
      <c r="F721" s="1148"/>
      <c r="G721" s="1067"/>
      <c r="H721" s="1149"/>
      <c r="I721" s="1067"/>
      <c r="J721" s="1151"/>
      <c r="K721" s="827"/>
      <c r="L721" s="1537"/>
      <c r="M721" s="1537"/>
      <c r="N721" s="1067"/>
      <c r="O721" s="1067"/>
    </row>
    <row r="722" spans="1:15" s="886" customFormat="1">
      <c r="A722" s="883"/>
      <c r="B722" s="1147"/>
      <c r="C722" s="882"/>
      <c r="D722" s="882"/>
      <c r="E722" s="882"/>
      <c r="F722" s="1148"/>
      <c r="G722" s="1067"/>
      <c r="H722" s="1149"/>
      <c r="I722" s="1067"/>
      <c r="J722" s="1151"/>
      <c r="K722" s="827"/>
      <c r="L722" s="1537"/>
      <c r="M722" s="1537"/>
      <c r="N722" s="1067"/>
      <c r="O722" s="1067"/>
    </row>
    <row r="723" spans="1:15" s="886" customFormat="1">
      <c r="A723" s="883"/>
      <c r="B723" s="1147"/>
      <c r="C723" s="882"/>
      <c r="D723" s="882"/>
      <c r="E723" s="882"/>
      <c r="F723" s="1148"/>
      <c r="G723" s="1067"/>
      <c r="H723" s="1149"/>
      <c r="I723" s="1067"/>
      <c r="J723" s="1151"/>
      <c r="K723" s="827"/>
      <c r="L723" s="1537"/>
      <c r="M723" s="1537"/>
      <c r="N723" s="1067"/>
      <c r="O723" s="1067"/>
    </row>
    <row r="724" spans="1:15" s="886" customFormat="1">
      <c r="A724" s="883"/>
      <c r="B724" s="1147"/>
      <c r="C724" s="882"/>
      <c r="D724" s="882"/>
      <c r="E724" s="882"/>
      <c r="F724" s="1148"/>
      <c r="G724" s="1067"/>
      <c r="H724" s="1149"/>
      <c r="I724" s="1067"/>
      <c r="J724" s="1151"/>
      <c r="K724" s="827"/>
      <c r="L724" s="1537"/>
      <c r="M724" s="1537"/>
      <c r="N724" s="1067"/>
      <c r="O724" s="1067"/>
    </row>
    <row r="725" spans="1:15" s="886" customFormat="1">
      <c r="A725" s="883"/>
      <c r="B725" s="1147"/>
      <c r="C725" s="882"/>
      <c r="D725" s="882"/>
      <c r="E725" s="882"/>
      <c r="F725" s="1148"/>
      <c r="G725" s="1067"/>
      <c r="H725" s="1149"/>
      <c r="I725" s="1067"/>
      <c r="J725" s="1151"/>
      <c r="K725" s="827"/>
      <c r="L725" s="1537"/>
      <c r="M725" s="1537"/>
      <c r="N725" s="1067"/>
      <c r="O725" s="1067"/>
    </row>
    <row r="726" spans="1:15" s="886" customFormat="1">
      <c r="A726" s="883"/>
      <c r="B726" s="1147"/>
      <c r="C726" s="882"/>
      <c r="D726" s="882"/>
      <c r="E726" s="882"/>
      <c r="F726" s="1148"/>
      <c r="G726" s="1067"/>
      <c r="H726" s="1149"/>
      <c r="I726" s="1067"/>
      <c r="J726" s="1151"/>
      <c r="K726" s="827"/>
      <c r="L726" s="1537"/>
      <c r="M726" s="1537"/>
      <c r="N726" s="1067"/>
      <c r="O726" s="1067"/>
    </row>
    <row r="727" spans="1:15" s="886" customFormat="1">
      <c r="A727" s="883"/>
      <c r="B727" s="1147"/>
      <c r="C727" s="882"/>
      <c r="D727" s="882"/>
      <c r="E727" s="882"/>
      <c r="F727" s="1148"/>
      <c r="G727" s="1067"/>
      <c r="H727" s="1149"/>
      <c r="I727" s="1067"/>
      <c r="J727" s="1151"/>
      <c r="K727" s="827"/>
      <c r="L727" s="1537"/>
      <c r="M727" s="1537"/>
      <c r="N727" s="1067"/>
      <c r="O727" s="1067"/>
    </row>
    <row r="728" spans="1:15" s="886" customFormat="1">
      <c r="A728" s="883"/>
      <c r="B728" s="1147"/>
      <c r="C728" s="882"/>
      <c r="D728" s="882"/>
      <c r="E728" s="882"/>
      <c r="F728" s="1148"/>
      <c r="G728" s="1067"/>
      <c r="H728" s="1149"/>
      <c r="I728" s="1067"/>
      <c r="J728" s="1151"/>
      <c r="K728" s="827"/>
      <c r="L728" s="1537"/>
      <c r="M728" s="1537"/>
      <c r="N728" s="1067"/>
      <c r="O728" s="1067"/>
    </row>
    <row r="729" spans="1:15" s="886" customFormat="1">
      <c r="A729" s="883"/>
      <c r="B729" s="1147"/>
      <c r="C729" s="882"/>
      <c r="D729" s="882"/>
      <c r="E729" s="882"/>
      <c r="F729" s="1148"/>
      <c r="G729" s="1067"/>
      <c r="H729" s="1149"/>
      <c r="I729" s="1067"/>
      <c r="J729" s="1151"/>
      <c r="K729" s="827"/>
      <c r="L729" s="1537"/>
      <c r="M729" s="1537"/>
      <c r="N729" s="1067"/>
      <c r="O729" s="1067"/>
    </row>
    <row r="730" spans="1:15" s="886" customFormat="1">
      <c r="A730" s="883"/>
      <c r="B730" s="1147"/>
      <c r="C730" s="882"/>
      <c r="D730" s="882"/>
      <c r="E730" s="882"/>
      <c r="F730" s="1148"/>
      <c r="G730" s="1067"/>
      <c r="H730" s="1149"/>
      <c r="I730" s="1067"/>
      <c r="J730" s="1151"/>
      <c r="K730" s="827"/>
      <c r="L730" s="1537"/>
      <c r="M730" s="1537"/>
      <c r="N730" s="1067"/>
      <c r="O730" s="1067"/>
    </row>
    <row r="731" spans="1:15" s="886" customFormat="1">
      <c r="A731" s="883"/>
      <c r="B731" s="1147"/>
      <c r="C731" s="882"/>
      <c r="D731" s="882"/>
      <c r="E731" s="882"/>
      <c r="F731" s="1148"/>
      <c r="G731" s="1067"/>
      <c r="H731" s="1149"/>
      <c r="I731" s="1067"/>
      <c r="J731" s="1151"/>
      <c r="K731" s="827"/>
      <c r="L731" s="1537"/>
      <c r="M731" s="1537"/>
      <c r="N731" s="1067"/>
      <c r="O731" s="1067"/>
    </row>
    <row r="732" spans="1:15" s="886" customFormat="1">
      <c r="A732" s="883"/>
      <c r="B732" s="1147"/>
      <c r="C732" s="882"/>
      <c r="D732" s="882"/>
      <c r="E732" s="882"/>
      <c r="F732" s="1148"/>
      <c r="G732" s="1067"/>
      <c r="H732" s="1149"/>
      <c r="I732" s="1067"/>
      <c r="J732" s="1151"/>
      <c r="K732" s="827"/>
      <c r="L732" s="1537"/>
      <c r="M732" s="1537"/>
      <c r="N732" s="1067"/>
      <c r="O732" s="1067"/>
    </row>
    <row r="733" spans="1:15" s="886" customFormat="1">
      <c r="A733" s="883"/>
      <c r="B733" s="1147"/>
      <c r="C733" s="882"/>
      <c r="D733" s="882"/>
      <c r="E733" s="882"/>
      <c r="F733" s="1148"/>
      <c r="G733" s="1067"/>
      <c r="H733" s="1149"/>
      <c r="I733" s="1067"/>
      <c r="J733" s="1151"/>
      <c r="K733" s="827"/>
      <c r="L733" s="1537"/>
      <c r="M733" s="1537"/>
      <c r="N733" s="1067"/>
      <c r="O733" s="1067"/>
    </row>
    <row r="734" spans="1:15" s="886" customFormat="1">
      <c r="A734" s="883"/>
      <c r="B734" s="1147"/>
      <c r="C734" s="882"/>
      <c r="D734" s="882"/>
      <c r="E734" s="882"/>
      <c r="F734" s="1148"/>
      <c r="G734" s="1067"/>
      <c r="H734" s="1149"/>
      <c r="I734" s="1067"/>
      <c r="J734" s="1151"/>
      <c r="K734" s="827"/>
      <c r="L734" s="1537"/>
      <c r="M734" s="1537"/>
      <c r="N734" s="1067"/>
      <c r="O734" s="1067"/>
    </row>
    <row r="735" spans="1:15" s="886" customFormat="1">
      <c r="A735" s="883"/>
      <c r="B735" s="1147"/>
      <c r="C735" s="882"/>
      <c r="D735" s="882"/>
      <c r="E735" s="882"/>
      <c r="F735" s="1148"/>
      <c r="G735" s="1067"/>
      <c r="H735" s="1149"/>
      <c r="I735" s="1067"/>
      <c r="J735" s="1151"/>
      <c r="K735" s="827"/>
      <c r="L735" s="1537"/>
      <c r="M735" s="1537"/>
      <c r="N735" s="1067"/>
      <c r="O735" s="1067"/>
    </row>
    <row r="736" spans="1:15" s="886" customFormat="1">
      <c r="A736" s="883"/>
      <c r="B736" s="1147"/>
      <c r="C736" s="882"/>
      <c r="D736" s="882"/>
      <c r="E736" s="882"/>
      <c r="F736" s="1148"/>
      <c r="G736" s="1067"/>
      <c r="H736" s="1149"/>
      <c r="I736" s="1067"/>
      <c r="J736" s="1151"/>
      <c r="K736" s="827"/>
      <c r="L736" s="1537"/>
      <c r="M736" s="1537"/>
      <c r="N736" s="1067"/>
      <c r="O736" s="1067"/>
    </row>
    <row r="737" spans="1:15" s="886" customFormat="1">
      <c r="A737" s="883"/>
      <c r="B737" s="1147"/>
      <c r="C737" s="882"/>
      <c r="D737" s="882"/>
      <c r="E737" s="882"/>
      <c r="F737" s="1148"/>
      <c r="G737" s="1067"/>
      <c r="H737" s="1149"/>
      <c r="I737" s="1067"/>
      <c r="J737" s="1151"/>
      <c r="K737" s="827"/>
      <c r="L737" s="1537"/>
      <c r="M737" s="1537"/>
      <c r="N737" s="1067"/>
      <c r="O737" s="1067"/>
    </row>
    <row r="738" spans="1:15" s="886" customFormat="1">
      <c r="A738" s="883"/>
      <c r="B738" s="1147"/>
      <c r="C738" s="882"/>
      <c r="D738" s="882"/>
      <c r="E738" s="882"/>
      <c r="F738" s="1148"/>
      <c r="G738" s="1067"/>
      <c r="H738" s="1149"/>
      <c r="I738" s="1067"/>
      <c r="J738" s="1151"/>
      <c r="K738" s="827"/>
      <c r="L738" s="1537"/>
      <c r="M738" s="1537"/>
      <c r="N738" s="1067"/>
      <c r="O738" s="1067"/>
    </row>
    <row r="739" spans="1:15" s="886" customFormat="1">
      <c r="A739" s="883"/>
      <c r="B739" s="1147"/>
      <c r="C739" s="882"/>
      <c r="D739" s="882"/>
      <c r="E739" s="882"/>
      <c r="F739" s="1148"/>
      <c r="G739" s="1067"/>
      <c r="H739" s="1149"/>
      <c r="I739" s="1067"/>
      <c r="J739" s="1151"/>
      <c r="K739" s="827"/>
      <c r="L739" s="1537"/>
      <c r="M739" s="1537"/>
      <c r="N739" s="1067"/>
      <c r="O739" s="1067"/>
    </row>
    <row r="740" spans="1:15" s="886" customFormat="1">
      <c r="A740" s="883"/>
      <c r="B740" s="1147"/>
      <c r="C740" s="882"/>
      <c r="D740" s="882"/>
      <c r="E740" s="882"/>
      <c r="F740" s="1148"/>
      <c r="G740" s="1067"/>
      <c r="H740" s="1149"/>
      <c r="I740" s="1067"/>
      <c r="J740" s="1151"/>
      <c r="K740" s="827"/>
      <c r="L740" s="1537"/>
      <c r="M740" s="1537"/>
      <c r="N740" s="1067"/>
      <c r="O740" s="1067"/>
    </row>
    <row r="741" spans="1:15" s="886" customFormat="1">
      <c r="A741" s="883"/>
      <c r="B741" s="1147"/>
      <c r="C741" s="882"/>
      <c r="D741" s="882"/>
      <c r="E741" s="882"/>
      <c r="F741" s="1148"/>
      <c r="G741" s="1067"/>
      <c r="H741" s="1149"/>
      <c r="I741" s="1067"/>
      <c r="J741" s="1151"/>
      <c r="K741" s="827"/>
      <c r="L741" s="1537"/>
      <c r="M741" s="1537"/>
      <c r="N741" s="1067"/>
      <c r="O741" s="1067"/>
    </row>
    <row r="742" spans="1:15" s="886" customFormat="1">
      <c r="A742" s="883"/>
      <c r="B742" s="1147"/>
      <c r="C742" s="882"/>
      <c r="D742" s="882"/>
      <c r="E742" s="882"/>
      <c r="F742" s="1148"/>
      <c r="G742" s="1067"/>
      <c r="H742" s="1149"/>
      <c r="I742" s="1067"/>
      <c r="J742" s="1151"/>
      <c r="K742" s="827"/>
      <c r="L742" s="1537"/>
      <c r="M742" s="1537"/>
      <c r="N742" s="1067"/>
      <c r="O742" s="1067"/>
    </row>
    <row r="743" spans="1:15" s="886" customFormat="1">
      <c r="A743" s="883"/>
      <c r="B743" s="1147"/>
      <c r="C743" s="882"/>
      <c r="D743" s="882"/>
      <c r="E743" s="882"/>
      <c r="F743" s="1148"/>
      <c r="G743" s="1067"/>
      <c r="H743" s="1149"/>
      <c r="I743" s="1067"/>
      <c r="J743" s="1151"/>
      <c r="K743" s="827"/>
      <c r="L743" s="1537"/>
      <c r="M743" s="1537"/>
      <c r="N743" s="1067"/>
      <c r="O743" s="1067"/>
    </row>
    <row r="744" spans="1:15" s="886" customFormat="1">
      <c r="A744" s="883"/>
      <c r="B744" s="1147"/>
      <c r="C744" s="882"/>
      <c r="D744" s="882"/>
      <c r="E744" s="882"/>
      <c r="F744" s="1148"/>
      <c r="G744" s="1067"/>
      <c r="H744" s="1149"/>
      <c r="I744" s="1067"/>
      <c r="J744" s="1151"/>
      <c r="K744" s="827"/>
      <c r="L744" s="1537"/>
      <c r="M744" s="1537"/>
      <c r="N744" s="1067"/>
      <c r="O744" s="1067"/>
    </row>
    <row r="745" spans="1:15" s="886" customFormat="1">
      <c r="A745" s="883"/>
      <c r="B745" s="1147"/>
      <c r="C745" s="882"/>
      <c r="D745" s="882"/>
      <c r="E745" s="882"/>
      <c r="F745" s="1148"/>
      <c r="G745" s="1067"/>
      <c r="H745" s="1149"/>
      <c r="I745" s="1067"/>
      <c r="J745" s="1151"/>
      <c r="K745" s="827"/>
      <c r="L745" s="1537"/>
      <c r="M745" s="1537"/>
      <c r="N745" s="1067"/>
      <c r="O745" s="1067"/>
    </row>
    <row r="746" spans="1:15" s="886" customFormat="1">
      <c r="A746" s="883"/>
      <c r="B746" s="1147"/>
      <c r="C746" s="882"/>
      <c r="D746" s="882"/>
      <c r="E746" s="882"/>
      <c r="F746" s="1148"/>
      <c r="G746" s="1067"/>
      <c r="H746" s="1149"/>
      <c r="I746" s="1067"/>
      <c r="J746" s="1151"/>
      <c r="K746" s="827"/>
      <c r="L746" s="1537"/>
      <c r="M746" s="1537"/>
      <c r="N746" s="1067"/>
      <c r="O746" s="1067"/>
    </row>
    <row r="747" spans="1:15" s="886" customFormat="1">
      <c r="A747" s="883"/>
      <c r="B747" s="1147"/>
      <c r="C747" s="882"/>
      <c r="D747" s="882"/>
      <c r="E747" s="882"/>
      <c r="F747" s="1148"/>
      <c r="G747" s="1067"/>
      <c r="H747" s="1149"/>
      <c r="I747" s="1067"/>
      <c r="J747" s="1151"/>
      <c r="K747" s="827"/>
      <c r="L747" s="1537"/>
      <c r="M747" s="1537"/>
      <c r="N747" s="1067"/>
      <c r="O747" s="1067"/>
    </row>
    <row r="748" spans="1:15" s="886" customFormat="1">
      <c r="A748" s="883"/>
      <c r="B748" s="1147"/>
      <c r="C748" s="882"/>
      <c r="D748" s="882"/>
      <c r="E748" s="882"/>
      <c r="F748" s="1148"/>
      <c r="G748" s="1067"/>
      <c r="H748" s="1149"/>
      <c r="I748" s="1067"/>
      <c r="J748" s="1151"/>
      <c r="K748" s="827"/>
      <c r="L748" s="1537"/>
      <c r="M748" s="1537"/>
      <c r="N748" s="1067"/>
      <c r="O748" s="1067"/>
    </row>
    <row r="749" spans="1:15" s="886" customFormat="1">
      <c r="A749" s="883"/>
      <c r="B749" s="1147"/>
      <c r="C749" s="882"/>
      <c r="D749" s="882"/>
      <c r="E749" s="882"/>
      <c r="F749" s="1148"/>
      <c r="G749" s="1067"/>
      <c r="H749" s="1149"/>
      <c r="I749" s="1067"/>
      <c r="J749" s="1151"/>
      <c r="K749" s="827"/>
      <c r="L749" s="1537"/>
      <c r="M749" s="1537"/>
      <c r="N749" s="1067"/>
      <c r="O749" s="1067"/>
    </row>
    <row r="750" spans="1:15" s="886" customFormat="1">
      <c r="A750" s="883"/>
      <c r="B750" s="1147"/>
      <c r="C750" s="882"/>
      <c r="D750" s="882"/>
      <c r="E750" s="882"/>
      <c r="F750" s="1148"/>
      <c r="G750" s="1067"/>
      <c r="H750" s="1149"/>
      <c r="I750" s="1067"/>
      <c r="J750" s="1151"/>
      <c r="K750" s="827"/>
      <c r="L750" s="1537"/>
      <c r="M750" s="1537"/>
      <c r="N750" s="1067"/>
      <c r="O750" s="1067"/>
    </row>
    <row r="751" spans="1:15" s="886" customFormat="1">
      <c r="A751" s="883"/>
      <c r="B751" s="1147"/>
      <c r="C751" s="882"/>
      <c r="D751" s="882"/>
      <c r="E751" s="882"/>
      <c r="F751" s="1148"/>
      <c r="G751" s="1067"/>
      <c r="H751" s="1149"/>
      <c r="I751" s="1067"/>
      <c r="J751" s="1151"/>
      <c r="K751" s="827"/>
      <c r="L751" s="1537"/>
      <c r="M751" s="1537"/>
      <c r="N751" s="1067"/>
      <c r="O751" s="1067"/>
    </row>
    <row r="752" spans="1:15" s="886" customFormat="1">
      <c r="A752" s="883"/>
      <c r="B752" s="1147"/>
      <c r="C752" s="882"/>
      <c r="D752" s="882"/>
      <c r="E752" s="882"/>
      <c r="F752" s="1148"/>
      <c r="G752" s="1067"/>
      <c r="H752" s="1149"/>
      <c r="I752" s="1067"/>
      <c r="J752" s="1151"/>
      <c r="K752" s="827"/>
      <c r="L752" s="1537"/>
      <c r="M752" s="1537"/>
      <c r="N752" s="1067"/>
      <c r="O752" s="1067"/>
    </row>
    <row r="753" spans="1:15" s="886" customFormat="1">
      <c r="A753" s="883"/>
      <c r="B753" s="1147"/>
      <c r="C753" s="882"/>
      <c r="D753" s="882"/>
      <c r="E753" s="882"/>
      <c r="F753" s="1148"/>
      <c r="G753" s="1067"/>
      <c r="H753" s="1149"/>
      <c r="I753" s="1067"/>
      <c r="J753" s="1151"/>
      <c r="K753" s="827"/>
      <c r="L753" s="1537"/>
      <c r="M753" s="1537"/>
      <c r="N753" s="1067"/>
      <c r="O753" s="1067"/>
    </row>
    <row r="754" spans="1:15" s="886" customFormat="1">
      <c r="A754" s="883"/>
      <c r="B754" s="1147"/>
      <c r="C754" s="882"/>
      <c r="D754" s="882"/>
      <c r="E754" s="882"/>
      <c r="F754" s="1148"/>
      <c r="G754" s="1067"/>
      <c r="H754" s="1149"/>
      <c r="I754" s="1067"/>
      <c r="J754" s="1151"/>
      <c r="K754" s="827"/>
      <c r="L754" s="1537"/>
      <c r="M754" s="1537"/>
      <c r="N754" s="1067"/>
      <c r="O754" s="1067"/>
    </row>
    <row r="755" spans="1:15" s="886" customFormat="1">
      <c r="A755" s="883"/>
      <c r="B755" s="1147"/>
      <c r="C755" s="882"/>
      <c r="D755" s="882"/>
      <c r="E755" s="882"/>
      <c r="F755" s="1148"/>
      <c r="G755" s="1067"/>
      <c r="H755" s="1149"/>
      <c r="I755" s="1067"/>
      <c r="J755" s="1151"/>
      <c r="K755" s="827"/>
      <c r="L755" s="1537"/>
      <c r="M755" s="1537"/>
      <c r="N755" s="1067"/>
      <c r="O755" s="1067"/>
    </row>
    <row r="756" spans="1:15" s="886" customFormat="1">
      <c r="A756" s="883"/>
      <c r="B756" s="1147"/>
      <c r="C756" s="882"/>
      <c r="D756" s="882"/>
      <c r="E756" s="882"/>
      <c r="F756" s="1148"/>
      <c r="G756" s="1067"/>
      <c r="H756" s="1149"/>
      <c r="I756" s="1067"/>
      <c r="J756" s="1151"/>
      <c r="K756" s="827"/>
      <c r="L756" s="1537"/>
      <c r="M756" s="1537"/>
      <c r="N756" s="1067"/>
      <c r="O756" s="1067"/>
    </row>
    <row r="757" spans="1:15" s="886" customFormat="1">
      <c r="A757" s="883"/>
      <c r="B757" s="1147"/>
      <c r="C757" s="882"/>
      <c r="D757" s="882"/>
      <c r="E757" s="882"/>
      <c r="F757" s="1148"/>
      <c r="G757" s="1067"/>
      <c r="H757" s="1149"/>
      <c r="I757" s="1067"/>
      <c r="J757" s="1151"/>
      <c r="K757" s="827"/>
      <c r="L757" s="1537"/>
      <c r="M757" s="1537"/>
      <c r="N757" s="1067"/>
      <c r="O757" s="1067"/>
    </row>
    <row r="758" spans="1:15" s="886" customFormat="1">
      <c r="A758" s="883"/>
      <c r="B758" s="1147"/>
      <c r="C758" s="882"/>
      <c r="D758" s="882"/>
      <c r="E758" s="882"/>
      <c r="F758" s="1148"/>
      <c r="G758" s="1067"/>
      <c r="H758" s="1149"/>
      <c r="I758" s="1067"/>
      <c r="J758" s="1151"/>
      <c r="K758" s="827"/>
      <c r="L758" s="1537"/>
      <c r="M758" s="1537"/>
      <c r="N758" s="1067"/>
      <c r="O758" s="1067"/>
    </row>
    <row r="759" spans="1:15" s="886" customFormat="1">
      <c r="A759" s="883"/>
      <c r="B759" s="1147"/>
      <c r="C759" s="882"/>
      <c r="D759" s="882"/>
      <c r="E759" s="882"/>
      <c r="F759" s="1148"/>
      <c r="G759" s="1067"/>
      <c r="H759" s="1149"/>
      <c r="I759" s="1067"/>
      <c r="J759" s="1151"/>
      <c r="K759" s="827"/>
      <c r="L759" s="1537"/>
      <c r="M759" s="1537"/>
      <c r="N759" s="1067"/>
      <c r="O759" s="1067"/>
    </row>
    <row r="760" spans="1:15" s="886" customFormat="1">
      <c r="A760" s="883"/>
      <c r="B760" s="1147"/>
      <c r="C760" s="882"/>
      <c r="D760" s="882"/>
      <c r="E760" s="882"/>
      <c r="F760" s="1148"/>
      <c r="G760" s="1067"/>
      <c r="H760" s="1149"/>
      <c r="I760" s="1067"/>
      <c r="J760" s="1151"/>
      <c r="K760" s="827"/>
      <c r="L760" s="1537"/>
      <c r="M760" s="1537"/>
      <c r="N760" s="1067"/>
      <c r="O760" s="1067"/>
    </row>
    <row r="761" spans="1:15" s="886" customFormat="1">
      <c r="A761" s="883"/>
      <c r="B761" s="1147"/>
      <c r="C761" s="882"/>
      <c r="D761" s="882"/>
      <c r="E761" s="882"/>
      <c r="F761" s="1148"/>
      <c r="G761" s="1067"/>
      <c r="H761" s="1149"/>
      <c r="I761" s="1067"/>
      <c r="J761" s="1151"/>
      <c r="K761" s="827"/>
      <c r="L761" s="1537"/>
      <c r="M761" s="1537"/>
      <c r="N761" s="1067"/>
      <c r="O761" s="1067"/>
    </row>
    <row r="762" spans="1:15" s="886" customFormat="1">
      <c r="A762" s="883"/>
      <c r="B762" s="1147"/>
      <c r="C762" s="882"/>
      <c r="D762" s="882"/>
      <c r="E762" s="882"/>
      <c r="F762" s="1148"/>
      <c r="G762" s="1067"/>
      <c r="H762" s="1149"/>
      <c r="I762" s="1067"/>
      <c r="J762" s="1151"/>
      <c r="K762" s="827"/>
      <c r="L762" s="1537"/>
      <c r="M762" s="1537"/>
      <c r="N762" s="1067"/>
      <c r="O762" s="1067"/>
    </row>
    <row r="763" spans="1:15" s="886" customFormat="1">
      <c r="A763" s="883"/>
      <c r="B763" s="1147"/>
      <c r="C763" s="882"/>
      <c r="D763" s="882"/>
      <c r="E763" s="882"/>
      <c r="F763" s="1148"/>
      <c r="G763" s="1067"/>
      <c r="H763" s="1149"/>
      <c r="I763" s="1067"/>
      <c r="J763" s="1151"/>
      <c r="K763" s="827"/>
      <c r="L763" s="1537"/>
      <c r="M763" s="1537"/>
      <c r="N763" s="1067"/>
      <c r="O763" s="1067"/>
    </row>
    <row r="764" spans="1:15" s="886" customFormat="1">
      <c r="A764" s="883"/>
      <c r="B764" s="1147"/>
      <c r="C764" s="882"/>
      <c r="D764" s="882"/>
      <c r="E764" s="882"/>
      <c r="F764" s="1148"/>
      <c r="G764" s="1067"/>
      <c r="H764" s="1149"/>
      <c r="I764" s="1067"/>
      <c r="J764" s="1151"/>
      <c r="K764" s="827"/>
      <c r="L764" s="1537"/>
      <c r="M764" s="1537"/>
      <c r="N764" s="1067"/>
      <c r="O764" s="1067"/>
    </row>
    <row r="765" spans="1:15" s="886" customFormat="1">
      <c r="A765" s="883"/>
      <c r="B765" s="1147"/>
      <c r="C765" s="882"/>
      <c r="D765" s="882"/>
      <c r="E765" s="882"/>
      <c r="F765" s="1148"/>
      <c r="G765" s="1067"/>
      <c r="H765" s="1149"/>
      <c r="I765" s="1067"/>
      <c r="J765" s="1151"/>
      <c r="K765" s="827"/>
      <c r="L765" s="1537"/>
      <c r="M765" s="1537"/>
      <c r="N765" s="1067"/>
      <c r="O765" s="1067"/>
    </row>
    <row r="766" spans="1:15" s="886" customFormat="1">
      <c r="A766" s="883"/>
      <c r="B766" s="1147"/>
      <c r="C766" s="882"/>
      <c r="D766" s="882"/>
      <c r="E766" s="882"/>
      <c r="F766" s="1148"/>
      <c r="G766" s="1067"/>
      <c r="H766" s="1149"/>
      <c r="I766" s="1067"/>
      <c r="J766" s="1151"/>
      <c r="K766" s="827"/>
      <c r="L766" s="1537"/>
      <c r="M766" s="1537"/>
      <c r="N766" s="1067"/>
      <c r="O766" s="1067"/>
    </row>
    <row r="767" spans="1:15" s="886" customFormat="1">
      <c r="A767" s="883"/>
      <c r="B767" s="1147"/>
      <c r="C767" s="882"/>
      <c r="D767" s="882"/>
      <c r="E767" s="882"/>
      <c r="F767" s="1148"/>
      <c r="G767" s="1067"/>
      <c r="H767" s="1149"/>
      <c r="I767" s="1067"/>
      <c r="J767" s="1151"/>
      <c r="K767" s="827"/>
      <c r="L767" s="1537"/>
      <c r="M767" s="1537"/>
      <c r="N767" s="1067"/>
      <c r="O767" s="1067"/>
    </row>
    <row r="768" spans="1:15" s="886" customFormat="1">
      <c r="A768" s="883"/>
      <c r="B768" s="1147"/>
      <c r="C768" s="882"/>
      <c r="D768" s="882"/>
      <c r="E768" s="882"/>
      <c r="F768" s="1148"/>
      <c r="G768" s="1067"/>
      <c r="H768" s="1149"/>
      <c r="I768" s="1067"/>
      <c r="J768" s="1151"/>
      <c r="K768" s="827"/>
      <c r="L768" s="1537"/>
      <c r="M768" s="1537"/>
      <c r="N768" s="1067"/>
      <c r="O768" s="1067"/>
    </row>
    <row r="769" spans="1:15" s="886" customFormat="1">
      <c r="A769" s="883"/>
      <c r="B769" s="1147"/>
      <c r="C769" s="882"/>
      <c r="D769" s="882"/>
      <c r="E769" s="882"/>
      <c r="F769" s="1148"/>
      <c r="G769" s="1067"/>
      <c r="H769" s="1149"/>
      <c r="I769" s="1067"/>
      <c r="J769" s="1151"/>
      <c r="K769" s="827"/>
      <c r="L769" s="1537"/>
      <c r="M769" s="1537"/>
      <c r="N769" s="1067"/>
      <c r="O769" s="1067"/>
    </row>
    <row r="770" spans="1:15" s="886" customFormat="1">
      <c r="A770" s="883"/>
      <c r="B770" s="1147"/>
      <c r="C770" s="882"/>
      <c r="D770" s="882"/>
      <c r="E770" s="882"/>
      <c r="F770" s="1148"/>
      <c r="G770" s="1067"/>
      <c r="H770" s="1149"/>
      <c r="I770" s="1067"/>
      <c r="J770" s="1151"/>
      <c r="K770" s="827"/>
      <c r="L770" s="1537"/>
      <c r="M770" s="1537"/>
      <c r="N770" s="1067"/>
      <c r="O770" s="1067"/>
    </row>
    <row r="771" spans="1:15" s="886" customFormat="1">
      <c r="A771" s="883"/>
      <c r="B771" s="1147"/>
      <c r="C771" s="882"/>
      <c r="D771" s="882"/>
      <c r="E771" s="882"/>
      <c r="F771" s="1148"/>
      <c r="G771" s="1067"/>
      <c r="H771" s="1149"/>
      <c r="I771" s="1067"/>
      <c r="J771" s="1151"/>
      <c r="K771" s="827"/>
      <c r="L771" s="1537"/>
      <c r="M771" s="1537"/>
      <c r="N771" s="1067"/>
      <c r="O771" s="1067"/>
    </row>
    <row r="772" spans="1:15" s="886" customFormat="1">
      <c r="A772" s="883"/>
      <c r="B772" s="1147"/>
      <c r="C772" s="882"/>
      <c r="D772" s="882"/>
      <c r="E772" s="882"/>
      <c r="F772" s="1148"/>
      <c r="G772" s="1067"/>
      <c r="H772" s="1149"/>
      <c r="I772" s="1067"/>
      <c r="J772" s="1151"/>
      <c r="K772" s="827"/>
      <c r="L772" s="1537"/>
      <c r="M772" s="1537"/>
      <c r="N772" s="1067"/>
      <c r="O772" s="1067"/>
    </row>
    <row r="773" spans="1:15" s="886" customFormat="1">
      <c r="A773" s="883"/>
      <c r="B773" s="1147"/>
      <c r="C773" s="882"/>
      <c r="D773" s="882"/>
      <c r="E773" s="882"/>
      <c r="F773" s="1148"/>
      <c r="G773" s="1067"/>
      <c r="H773" s="1149"/>
      <c r="I773" s="1067"/>
      <c r="J773" s="1151"/>
      <c r="K773" s="827"/>
      <c r="L773" s="1537"/>
      <c r="M773" s="1537"/>
      <c r="N773" s="1067"/>
      <c r="O773" s="1067"/>
    </row>
    <row r="774" spans="1:15" s="886" customFormat="1">
      <c r="A774" s="883"/>
      <c r="B774" s="1147"/>
      <c r="C774" s="882"/>
      <c r="D774" s="882"/>
      <c r="E774" s="882"/>
      <c r="F774" s="1148"/>
      <c r="G774" s="1067"/>
      <c r="H774" s="1149"/>
      <c r="I774" s="1067"/>
      <c r="J774" s="1151"/>
      <c r="K774" s="827"/>
      <c r="L774" s="1537"/>
      <c r="M774" s="1537"/>
      <c r="N774" s="1067"/>
      <c r="O774" s="1067"/>
    </row>
    <row r="775" spans="1:15" s="886" customFormat="1">
      <c r="A775" s="883"/>
      <c r="B775" s="1147"/>
      <c r="C775" s="882"/>
      <c r="D775" s="882"/>
      <c r="E775" s="882"/>
      <c r="F775" s="1148"/>
      <c r="G775" s="1067"/>
      <c r="H775" s="1149"/>
      <c r="I775" s="1067"/>
      <c r="J775" s="1151"/>
      <c r="K775" s="827"/>
      <c r="L775" s="1537"/>
      <c r="M775" s="1537"/>
      <c r="N775" s="1067"/>
      <c r="O775" s="1067"/>
    </row>
    <row r="776" spans="1:15" s="886" customFormat="1">
      <c r="A776" s="883"/>
      <c r="B776" s="1147"/>
      <c r="C776" s="882"/>
      <c r="D776" s="882"/>
      <c r="E776" s="882"/>
      <c r="F776" s="1148"/>
      <c r="G776" s="1067"/>
      <c r="H776" s="1149"/>
      <c r="I776" s="1067"/>
      <c r="J776" s="1151"/>
      <c r="K776" s="827"/>
      <c r="L776" s="1537"/>
      <c r="M776" s="1537"/>
      <c r="N776" s="1067"/>
      <c r="O776" s="1067"/>
    </row>
    <row r="777" spans="1:15" s="886" customFormat="1">
      <c r="A777" s="883"/>
      <c r="B777" s="1147"/>
      <c r="C777" s="882"/>
      <c r="D777" s="882"/>
      <c r="E777" s="882"/>
      <c r="F777" s="1148"/>
      <c r="G777" s="1067"/>
      <c r="H777" s="1149"/>
      <c r="I777" s="1067"/>
      <c r="J777" s="1151"/>
      <c r="K777" s="827"/>
      <c r="L777" s="1537"/>
      <c r="M777" s="1537"/>
      <c r="N777" s="1067"/>
      <c r="O777" s="1067"/>
    </row>
    <row r="778" spans="1:15" s="886" customFormat="1">
      <c r="A778" s="883"/>
      <c r="B778" s="1147"/>
      <c r="C778" s="882"/>
      <c r="D778" s="882"/>
      <c r="E778" s="882"/>
      <c r="F778" s="1148"/>
      <c r="G778" s="1067"/>
      <c r="H778" s="1149"/>
      <c r="I778" s="1067"/>
      <c r="J778" s="1151"/>
      <c r="K778" s="827"/>
      <c r="L778" s="1537"/>
      <c r="M778" s="1537"/>
      <c r="N778" s="1067"/>
      <c r="O778" s="1067"/>
    </row>
    <row r="779" spans="1:15" s="886" customFormat="1">
      <c r="A779" s="883"/>
      <c r="B779" s="1147"/>
      <c r="C779" s="882"/>
      <c r="D779" s="882"/>
      <c r="E779" s="882"/>
      <c r="F779" s="1148"/>
      <c r="G779" s="1067"/>
      <c r="H779" s="1149"/>
      <c r="I779" s="1067"/>
      <c r="J779" s="1151"/>
      <c r="K779" s="827"/>
      <c r="L779" s="1537"/>
      <c r="M779" s="1537"/>
      <c r="N779" s="1067"/>
      <c r="O779" s="1067"/>
    </row>
    <row r="780" spans="1:15" s="886" customFormat="1">
      <c r="A780" s="883"/>
      <c r="B780" s="1147"/>
      <c r="C780" s="882"/>
      <c r="D780" s="882"/>
      <c r="E780" s="882"/>
      <c r="F780" s="1148"/>
      <c r="G780" s="1067"/>
      <c r="H780" s="1149"/>
      <c r="I780" s="1067"/>
      <c r="J780" s="1151"/>
      <c r="K780" s="827"/>
      <c r="L780" s="1537"/>
      <c r="M780" s="1537"/>
      <c r="N780" s="1067"/>
      <c r="O780" s="1067"/>
    </row>
    <row r="781" spans="1:15" s="886" customFormat="1">
      <c r="A781" s="883"/>
      <c r="B781" s="1147"/>
      <c r="C781" s="882"/>
      <c r="D781" s="882"/>
      <c r="E781" s="882"/>
      <c r="F781" s="1148"/>
      <c r="G781" s="1067"/>
      <c r="H781" s="1149"/>
      <c r="I781" s="1067"/>
      <c r="J781" s="1151"/>
      <c r="K781" s="827"/>
      <c r="L781" s="1537"/>
      <c r="M781" s="1537"/>
      <c r="N781" s="1067"/>
      <c r="O781" s="1067"/>
    </row>
    <row r="782" spans="1:15" s="886" customFormat="1">
      <c r="A782" s="883"/>
      <c r="B782" s="1147"/>
      <c r="C782" s="882"/>
      <c r="D782" s="882"/>
      <c r="E782" s="882"/>
      <c r="F782" s="1148"/>
      <c r="G782" s="1067"/>
      <c r="H782" s="1149"/>
      <c r="I782" s="1067"/>
      <c r="J782" s="1151"/>
      <c r="K782" s="827"/>
      <c r="L782" s="1537"/>
      <c r="M782" s="1537"/>
      <c r="N782" s="1067"/>
      <c r="O782" s="1067"/>
    </row>
    <row r="783" spans="1:15" s="886" customFormat="1">
      <c r="A783" s="883"/>
      <c r="B783" s="1147"/>
      <c r="C783" s="882"/>
      <c r="D783" s="882"/>
      <c r="E783" s="882"/>
      <c r="F783" s="1148"/>
      <c r="G783" s="1067"/>
      <c r="H783" s="1149"/>
      <c r="I783" s="1067"/>
      <c r="J783" s="1151"/>
      <c r="K783" s="827"/>
      <c r="L783" s="1537"/>
      <c r="M783" s="1537"/>
      <c r="N783" s="1067"/>
      <c r="O783" s="1067"/>
    </row>
    <row r="784" spans="1:15" s="886" customFormat="1">
      <c r="A784" s="883"/>
      <c r="B784" s="1147"/>
      <c r="C784" s="882"/>
      <c r="D784" s="882"/>
      <c r="E784" s="882"/>
      <c r="F784" s="1148"/>
      <c r="G784" s="1067"/>
      <c r="H784" s="1149"/>
      <c r="I784" s="1067"/>
      <c r="J784" s="1151"/>
      <c r="K784" s="827"/>
      <c r="L784" s="1537"/>
      <c r="M784" s="1537"/>
      <c r="N784" s="1067"/>
      <c r="O784" s="1067"/>
    </row>
    <row r="785" spans="1:15" s="886" customFormat="1">
      <c r="A785" s="883"/>
      <c r="B785" s="1147"/>
      <c r="C785" s="882"/>
      <c r="D785" s="882"/>
      <c r="E785" s="882"/>
      <c r="F785" s="1148"/>
      <c r="G785" s="1067"/>
      <c r="H785" s="1149"/>
      <c r="I785" s="1067"/>
      <c r="J785" s="1151"/>
      <c r="K785" s="827"/>
      <c r="L785" s="1537"/>
      <c r="M785" s="1537"/>
      <c r="N785" s="1067"/>
      <c r="O785" s="1067"/>
    </row>
    <row r="786" spans="1:15" s="886" customFormat="1">
      <c r="A786" s="883"/>
      <c r="B786" s="1147"/>
      <c r="C786" s="882"/>
      <c r="D786" s="882"/>
      <c r="E786" s="882"/>
      <c r="F786" s="1148"/>
      <c r="G786" s="1067"/>
      <c r="H786" s="1149"/>
      <c r="I786" s="1067"/>
      <c r="J786" s="1151"/>
      <c r="K786" s="827"/>
      <c r="L786" s="1537"/>
      <c r="M786" s="1537"/>
      <c r="N786" s="1067"/>
      <c r="O786" s="1067"/>
    </row>
    <row r="787" spans="1:15" s="886" customFormat="1">
      <c r="A787" s="883"/>
      <c r="B787" s="1147"/>
      <c r="C787" s="882"/>
      <c r="D787" s="882"/>
      <c r="E787" s="882"/>
      <c r="F787" s="1148"/>
      <c r="G787" s="1067"/>
      <c r="H787" s="1149"/>
      <c r="I787" s="1067"/>
      <c r="J787" s="1151"/>
      <c r="K787" s="827"/>
      <c r="L787" s="1537"/>
      <c r="M787" s="1537"/>
      <c r="N787" s="1067"/>
      <c r="O787" s="1067"/>
    </row>
    <row r="788" spans="1:15" s="886" customFormat="1">
      <c r="A788" s="883"/>
      <c r="B788" s="1147"/>
      <c r="C788" s="882"/>
      <c r="D788" s="882"/>
      <c r="E788" s="882"/>
      <c r="F788" s="1148"/>
      <c r="G788" s="1067"/>
      <c r="H788" s="1149"/>
      <c r="I788" s="1067"/>
      <c r="J788" s="1151"/>
      <c r="K788" s="827"/>
      <c r="L788" s="1537"/>
      <c r="M788" s="1537"/>
      <c r="N788" s="1067"/>
      <c r="O788" s="1067"/>
    </row>
    <row r="789" spans="1:15" s="886" customFormat="1">
      <c r="A789" s="883"/>
      <c r="B789" s="1147"/>
      <c r="C789" s="882"/>
      <c r="D789" s="882"/>
      <c r="E789" s="882"/>
      <c r="F789" s="1148"/>
      <c r="G789" s="1067"/>
      <c r="H789" s="1149"/>
      <c r="I789" s="1067"/>
      <c r="J789" s="1151"/>
      <c r="K789" s="827"/>
      <c r="L789" s="1537"/>
      <c r="M789" s="1537"/>
      <c r="N789" s="1067"/>
      <c r="O789" s="1067"/>
    </row>
    <row r="790" spans="1:15" s="886" customFormat="1">
      <c r="A790" s="883"/>
      <c r="B790" s="1147"/>
      <c r="C790" s="882"/>
      <c r="D790" s="882"/>
      <c r="E790" s="882"/>
      <c r="F790" s="1148"/>
      <c r="G790" s="1067"/>
      <c r="H790" s="1149"/>
      <c r="I790" s="1067"/>
      <c r="J790" s="1151"/>
      <c r="K790" s="827"/>
      <c r="L790" s="1537"/>
      <c r="M790" s="1537"/>
      <c r="N790" s="1067"/>
      <c r="O790" s="1067"/>
    </row>
    <row r="791" spans="1:15" s="886" customFormat="1">
      <c r="A791" s="883"/>
      <c r="B791" s="1147"/>
      <c r="C791" s="882"/>
      <c r="D791" s="882"/>
      <c r="E791" s="882"/>
      <c r="F791" s="1148"/>
      <c r="G791" s="1067"/>
      <c r="H791" s="1149"/>
      <c r="I791" s="1067"/>
      <c r="J791" s="1151"/>
      <c r="K791" s="827"/>
      <c r="L791" s="1537"/>
      <c r="M791" s="1537"/>
      <c r="N791" s="1067"/>
      <c r="O791" s="1067"/>
    </row>
    <row r="792" spans="1:15" s="886" customFormat="1">
      <c r="A792" s="883"/>
      <c r="B792" s="1147"/>
      <c r="C792" s="882"/>
      <c r="D792" s="882"/>
      <c r="E792" s="882"/>
      <c r="F792" s="1148"/>
      <c r="G792" s="1067"/>
      <c r="H792" s="1149"/>
      <c r="I792" s="1067"/>
      <c r="J792" s="1151"/>
      <c r="K792" s="827"/>
      <c r="L792" s="1537"/>
      <c r="M792" s="1537"/>
      <c r="N792" s="1067"/>
      <c r="O792" s="1067"/>
    </row>
    <row r="793" spans="1:15" s="886" customFormat="1">
      <c r="A793" s="883"/>
      <c r="B793" s="1147"/>
      <c r="C793" s="882"/>
      <c r="D793" s="882"/>
      <c r="E793" s="882"/>
      <c r="F793" s="1148"/>
      <c r="G793" s="1067"/>
      <c r="H793" s="1149"/>
      <c r="I793" s="1067"/>
      <c r="J793" s="1151"/>
      <c r="K793" s="827"/>
      <c r="L793" s="1537"/>
      <c r="M793" s="1537"/>
      <c r="N793" s="1067"/>
      <c r="O793" s="1067"/>
    </row>
    <row r="794" spans="1:15" s="886" customFormat="1">
      <c r="A794" s="883"/>
      <c r="B794" s="1147"/>
      <c r="C794" s="882"/>
      <c r="D794" s="882"/>
      <c r="E794" s="882"/>
      <c r="F794" s="1148"/>
      <c r="G794" s="1067"/>
      <c r="H794" s="1149"/>
      <c r="I794" s="1067"/>
      <c r="J794" s="1151"/>
      <c r="K794" s="827"/>
      <c r="L794" s="1537"/>
      <c r="M794" s="1537"/>
      <c r="N794" s="1067"/>
      <c r="O794" s="1067"/>
    </row>
    <row r="795" spans="1:15" s="886" customFormat="1">
      <c r="A795" s="883"/>
      <c r="B795" s="1152"/>
      <c r="C795" s="884"/>
      <c r="D795" s="884"/>
      <c r="E795" s="884"/>
      <c r="F795" s="895"/>
      <c r="H795" s="1153"/>
      <c r="J795" s="1154"/>
      <c r="K795" s="827"/>
      <c r="L795" s="1537"/>
      <c r="M795" s="1537"/>
      <c r="N795" s="1067"/>
      <c r="O795" s="1067"/>
    </row>
    <row r="796" spans="1:15" s="886" customFormat="1">
      <c r="A796" s="883"/>
      <c r="B796" s="1152"/>
      <c r="C796" s="884"/>
      <c r="D796" s="884"/>
      <c r="E796" s="884"/>
      <c r="F796" s="895"/>
      <c r="H796" s="1153"/>
      <c r="J796" s="1154"/>
      <c r="K796" s="827"/>
      <c r="L796" s="1537"/>
      <c r="M796" s="1537"/>
      <c r="N796" s="1067"/>
      <c r="O796" s="1067"/>
    </row>
    <row r="797" spans="1:15" s="886" customFormat="1">
      <c r="A797" s="883"/>
      <c r="B797" s="1152"/>
      <c r="C797" s="884"/>
      <c r="D797" s="884"/>
      <c r="E797" s="884"/>
      <c r="F797" s="895"/>
      <c r="H797" s="1153"/>
      <c r="J797" s="1154"/>
      <c r="K797" s="827"/>
      <c r="L797" s="1537"/>
      <c r="M797" s="1537"/>
      <c r="N797" s="1067"/>
      <c r="O797" s="1067"/>
    </row>
    <row r="798" spans="1:15" s="886" customFormat="1">
      <c r="A798" s="883"/>
      <c r="B798" s="1152"/>
      <c r="C798" s="884"/>
      <c r="D798" s="884"/>
      <c r="E798" s="884"/>
      <c r="F798" s="895"/>
      <c r="H798" s="1153"/>
      <c r="J798" s="1154"/>
      <c r="K798" s="827"/>
      <c r="L798" s="1537"/>
      <c r="M798" s="1537"/>
      <c r="N798" s="1067"/>
      <c r="O798" s="1067"/>
    </row>
    <row r="799" spans="1:15" s="886" customFormat="1">
      <c r="A799" s="883"/>
      <c r="B799" s="1152"/>
      <c r="C799" s="884"/>
      <c r="D799" s="884"/>
      <c r="E799" s="884"/>
      <c r="F799" s="895"/>
      <c r="H799" s="1153"/>
      <c r="J799" s="1154"/>
      <c r="K799" s="827"/>
      <c r="L799" s="1537"/>
      <c r="M799" s="1537"/>
      <c r="N799" s="1067"/>
      <c r="O799" s="1067"/>
    </row>
    <row r="800" spans="1:15" s="886" customFormat="1">
      <c r="A800" s="883"/>
      <c r="B800" s="1152"/>
      <c r="C800" s="884"/>
      <c r="D800" s="884"/>
      <c r="E800" s="884"/>
      <c r="F800" s="895"/>
      <c r="H800" s="1153"/>
      <c r="J800" s="1154"/>
      <c r="K800" s="827"/>
      <c r="L800" s="1537"/>
      <c r="M800" s="1537"/>
      <c r="N800" s="1067"/>
      <c r="O800" s="1067"/>
    </row>
    <row r="801" spans="1:15" s="886" customFormat="1">
      <c r="A801" s="883"/>
      <c r="B801" s="1152"/>
      <c r="C801" s="884"/>
      <c r="D801" s="884"/>
      <c r="E801" s="884"/>
      <c r="F801" s="895"/>
      <c r="H801" s="1153"/>
      <c r="J801" s="1154"/>
      <c r="K801" s="827"/>
      <c r="L801" s="1537"/>
      <c r="M801" s="1537"/>
      <c r="N801" s="1067"/>
      <c r="O801" s="1067"/>
    </row>
    <row r="802" spans="1:15" s="886" customFormat="1">
      <c r="A802" s="883"/>
      <c r="B802" s="1152"/>
      <c r="C802" s="884"/>
      <c r="D802" s="884"/>
      <c r="E802" s="884"/>
      <c r="F802" s="895"/>
      <c r="H802" s="1153"/>
      <c r="J802" s="1154"/>
      <c r="K802" s="827"/>
      <c r="L802" s="1537"/>
      <c r="M802" s="1537"/>
      <c r="N802" s="1067"/>
      <c r="O802" s="1067"/>
    </row>
    <row r="803" spans="1:15" s="886" customFormat="1">
      <c r="A803" s="883"/>
      <c r="B803" s="1152"/>
      <c r="C803" s="884"/>
      <c r="D803" s="884"/>
      <c r="E803" s="884"/>
      <c r="F803" s="895"/>
      <c r="H803" s="1153"/>
      <c r="J803" s="1154"/>
      <c r="K803" s="827"/>
      <c r="L803" s="1537"/>
      <c r="M803" s="1537"/>
      <c r="N803" s="1067"/>
      <c r="O803" s="1067"/>
    </row>
    <row r="804" spans="1:15" s="886" customFormat="1">
      <c r="A804" s="883"/>
      <c r="B804" s="1152"/>
      <c r="C804" s="884"/>
      <c r="D804" s="884"/>
      <c r="E804" s="884"/>
      <c r="F804" s="895"/>
      <c r="H804" s="1153"/>
      <c r="J804" s="1154"/>
      <c r="K804" s="827"/>
      <c r="L804" s="1537"/>
      <c r="M804" s="1537"/>
      <c r="N804" s="1067"/>
      <c r="O804" s="1067"/>
    </row>
    <row r="805" spans="1:15" s="886" customFormat="1">
      <c r="A805" s="883"/>
      <c r="B805" s="1152"/>
      <c r="C805" s="884"/>
      <c r="D805" s="884"/>
      <c r="E805" s="884"/>
      <c r="F805" s="895"/>
      <c r="H805" s="1153"/>
      <c r="J805" s="1154"/>
      <c r="K805" s="827"/>
      <c r="L805" s="1537"/>
      <c r="M805" s="1537"/>
      <c r="N805" s="1067"/>
      <c r="O805" s="1067"/>
    </row>
    <row r="806" spans="1:15" s="886" customFormat="1">
      <c r="A806" s="883"/>
      <c r="B806" s="1152"/>
      <c r="C806" s="884"/>
      <c r="D806" s="884"/>
      <c r="E806" s="884"/>
      <c r="F806" s="895"/>
      <c r="H806" s="1153"/>
      <c r="J806" s="1154"/>
      <c r="K806" s="827"/>
      <c r="L806" s="1537"/>
      <c r="M806" s="1537"/>
      <c r="N806" s="1067"/>
      <c r="O806" s="1067"/>
    </row>
    <row r="807" spans="1:15" s="886" customFormat="1">
      <c r="A807" s="883"/>
      <c r="B807" s="1152"/>
      <c r="C807" s="884"/>
      <c r="D807" s="884"/>
      <c r="E807" s="884"/>
      <c r="F807" s="895"/>
      <c r="H807" s="1153"/>
      <c r="J807" s="1154"/>
      <c r="K807" s="827"/>
      <c r="L807" s="1537"/>
      <c r="M807" s="1537"/>
      <c r="N807" s="1067"/>
      <c r="O807" s="1067"/>
    </row>
    <row r="808" spans="1:15" s="886" customFormat="1">
      <c r="A808" s="883"/>
      <c r="B808" s="1152"/>
      <c r="C808" s="884"/>
      <c r="D808" s="884"/>
      <c r="E808" s="884"/>
      <c r="F808" s="895"/>
      <c r="H808" s="1153"/>
      <c r="J808" s="1154"/>
      <c r="K808" s="827"/>
      <c r="L808" s="1537"/>
      <c r="M808" s="1537"/>
      <c r="N808" s="1067"/>
      <c r="O808" s="1067"/>
    </row>
    <row r="809" spans="1:15" s="886" customFormat="1">
      <c r="A809" s="883"/>
      <c r="B809" s="1152"/>
      <c r="C809" s="884"/>
      <c r="D809" s="884"/>
      <c r="E809" s="884"/>
      <c r="F809" s="895"/>
      <c r="H809" s="1153"/>
      <c r="J809" s="1154"/>
      <c r="K809" s="827"/>
      <c r="L809" s="1537"/>
      <c r="M809" s="1537"/>
      <c r="N809" s="1067"/>
      <c r="O809" s="1067"/>
    </row>
    <row r="810" spans="1:15" s="886" customFormat="1">
      <c r="A810" s="883"/>
      <c r="B810" s="1152"/>
      <c r="C810" s="884"/>
      <c r="D810" s="884"/>
      <c r="E810" s="884"/>
      <c r="F810" s="895"/>
      <c r="H810" s="1153"/>
      <c r="J810" s="1154"/>
      <c r="K810" s="827"/>
      <c r="L810" s="1537"/>
      <c r="M810" s="1537"/>
      <c r="N810" s="1067"/>
      <c r="O810" s="1067"/>
    </row>
    <row r="811" spans="1:15" s="886" customFormat="1">
      <c r="A811" s="883"/>
      <c r="B811" s="1152"/>
      <c r="C811" s="884"/>
      <c r="D811" s="884"/>
      <c r="E811" s="884"/>
      <c r="F811" s="895"/>
      <c r="H811" s="1153"/>
      <c r="J811" s="1154"/>
      <c r="K811" s="827"/>
      <c r="L811" s="1537"/>
      <c r="M811" s="1537"/>
      <c r="N811" s="1067"/>
      <c r="O811" s="1067"/>
    </row>
    <row r="812" spans="1:15" s="886" customFormat="1">
      <c r="A812" s="883"/>
      <c r="B812" s="1152"/>
      <c r="C812" s="884"/>
      <c r="D812" s="884"/>
      <c r="E812" s="884"/>
      <c r="F812" s="895"/>
      <c r="H812" s="1153"/>
      <c r="J812" s="1154"/>
      <c r="K812" s="827"/>
      <c r="L812" s="1537"/>
      <c r="M812" s="1537"/>
      <c r="N812" s="1067"/>
      <c r="O812" s="1067"/>
    </row>
    <row r="813" spans="1:15" s="886" customFormat="1">
      <c r="A813" s="883"/>
      <c r="B813" s="1152"/>
      <c r="C813" s="884"/>
      <c r="D813" s="884"/>
      <c r="E813" s="884"/>
      <c r="F813" s="895"/>
      <c r="H813" s="1153"/>
      <c r="J813" s="1154"/>
      <c r="K813" s="827"/>
      <c r="L813" s="1537"/>
      <c r="M813" s="1537"/>
      <c r="N813" s="1067"/>
      <c r="O813" s="1067"/>
    </row>
    <row r="814" spans="1:15" s="886" customFormat="1">
      <c r="A814" s="883"/>
      <c r="B814" s="1152"/>
      <c r="C814" s="884"/>
      <c r="D814" s="884"/>
      <c r="E814" s="884"/>
      <c r="F814" s="895"/>
      <c r="H814" s="1153"/>
      <c r="J814" s="1154"/>
      <c r="K814" s="827"/>
      <c r="L814" s="1537"/>
      <c r="M814" s="1537"/>
      <c r="N814" s="1067"/>
      <c r="O814" s="1067"/>
    </row>
    <row r="815" spans="1:15" s="886" customFormat="1">
      <c r="A815" s="883"/>
      <c r="B815" s="1152"/>
      <c r="C815" s="884"/>
      <c r="D815" s="884"/>
      <c r="E815" s="884"/>
      <c r="F815" s="895"/>
      <c r="H815" s="1153"/>
      <c r="J815" s="1154"/>
      <c r="K815" s="827"/>
      <c r="L815" s="1537"/>
      <c r="M815" s="1537"/>
      <c r="N815" s="1067"/>
      <c r="O815" s="1067"/>
    </row>
    <row r="816" spans="1:15" s="886" customFormat="1">
      <c r="A816" s="883"/>
      <c r="B816" s="1152"/>
      <c r="C816" s="884"/>
      <c r="D816" s="884"/>
      <c r="E816" s="884"/>
      <c r="F816" s="895"/>
      <c r="H816" s="1153"/>
      <c r="J816" s="1154"/>
      <c r="K816" s="827"/>
      <c r="L816" s="1537"/>
      <c r="M816" s="1537"/>
      <c r="N816" s="1067"/>
      <c r="O816" s="1067"/>
    </row>
    <row r="817" spans="1:15" s="886" customFormat="1">
      <c r="A817" s="883"/>
      <c r="B817" s="1152"/>
      <c r="C817" s="884"/>
      <c r="D817" s="884"/>
      <c r="E817" s="884"/>
      <c r="F817" s="895"/>
      <c r="H817" s="1153"/>
      <c r="J817" s="1154"/>
      <c r="K817" s="827"/>
      <c r="L817" s="1537"/>
      <c r="M817" s="1537"/>
      <c r="N817" s="1067"/>
      <c r="O817" s="1067"/>
    </row>
    <row r="818" spans="1:15" s="886" customFormat="1">
      <c r="A818" s="883"/>
      <c r="B818" s="1152"/>
      <c r="C818" s="884"/>
      <c r="D818" s="884"/>
      <c r="E818" s="884"/>
      <c r="F818" s="895"/>
      <c r="H818" s="1153"/>
      <c r="J818" s="1154"/>
      <c r="K818" s="827"/>
      <c r="L818" s="1537"/>
      <c r="M818" s="1537"/>
      <c r="N818" s="1067"/>
      <c r="O818" s="1067"/>
    </row>
    <row r="819" spans="1:15" s="886" customFormat="1">
      <c r="A819" s="883"/>
      <c r="B819" s="1152"/>
      <c r="C819" s="884"/>
      <c r="D819" s="884"/>
      <c r="E819" s="884"/>
      <c r="F819" s="895"/>
      <c r="H819" s="1153"/>
      <c r="J819" s="1154"/>
      <c r="K819" s="827"/>
      <c r="L819" s="1537"/>
      <c r="M819" s="1537"/>
      <c r="N819" s="1067"/>
      <c r="O819" s="1067"/>
    </row>
    <row r="820" spans="1:15" s="886" customFormat="1">
      <c r="A820" s="883"/>
      <c r="B820" s="1152"/>
      <c r="C820" s="884"/>
      <c r="D820" s="884"/>
      <c r="E820" s="884"/>
      <c r="F820" s="895"/>
      <c r="H820" s="1153"/>
      <c r="J820" s="1154"/>
      <c r="K820" s="827"/>
      <c r="L820" s="1537"/>
      <c r="M820" s="1537"/>
      <c r="N820" s="1067"/>
      <c r="O820" s="1067"/>
    </row>
    <row r="821" spans="1:15" s="886" customFormat="1">
      <c r="A821" s="883"/>
      <c r="B821" s="1152"/>
      <c r="C821" s="884"/>
      <c r="D821" s="884"/>
      <c r="E821" s="884"/>
      <c r="F821" s="895"/>
      <c r="H821" s="1153"/>
      <c r="J821" s="1154"/>
      <c r="K821" s="827"/>
      <c r="L821" s="1537"/>
      <c r="M821" s="1537"/>
      <c r="N821" s="1067"/>
      <c r="O821" s="1067"/>
    </row>
    <row r="822" spans="1:15" s="886" customFormat="1">
      <c r="A822" s="883"/>
      <c r="B822" s="1152"/>
      <c r="C822" s="884"/>
      <c r="D822" s="884"/>
      <c r="E822" s="884"/>
      <c r="F822" s="895"/>
      <c r="H822" s="1153"/>
      <c r="J822" s="1154"/>
      <c r="K822" s="827"/>
      <c r="L822" s="1537"/>
      <c r="M822" s="1537"/>
      <c r="N822" s="1067"/>
      <c r="O822" s="1067"/>
    </row>
    <row r="823" spans="1:15" s="886" customFormat="1">
      <c r="A823" s="883"/>
      <c r="B823" s="1152"/>
      <c r="C823" s="884"/>
      <c r="D823" s="884"/>
      <c r="E823" s="884"/>
      <c r="F823" s="895"/>
      <c r="H823" s="1153"/>
      <c r="J823" s="1154"/>
      <c r="K823" s="827"/>
      <c r="L823" s="1537"/>
      <c r="M823" s="1537"/>
      <c r="N823" s="1067"/>
      <c r="O823" s="1067"/>
    </row>
    <row r="824" spans="1:15" s="886" customFormat="1">
      <c r="A824" s="883"/>
      <c r="B824" s="1152"/>
      <c r="C824" s="884"/>
      <c r="D824" s="884"/>
      <c r="E824" s="884"/>
      <c r="F824" s="895"/>
      <c r="H824" s="1153"/>
      <c r="J824" s="1154"/>
      <c r="K824" s="827"/>
      <c r="L824" s="1537"/>
      <c r="M824" s="1537"/>
      <c r="N824" s="1067"/>
      <c r="O824" s="1067"/>
    </row>
    <row r="825" spans="1:15" s="886" customFormat="1">
      <c r="A825" s="883"/>
      <c r="B825" s="1152"/>
      <c r="C825" s="884"/>
      <c r="D825" s="884"/>
      <c r="E825" s="884"/>
      <c r="F825" s="895"/>
      <c r="H825" s="1153"/>
      <c r="J825" s="1154"/>
      <c r="K825" s="827"/>
      <c r="L825" s="1537"/>
      <c r="M825" s="1537"/>
      <c r="N825" s="1067"/>
      <c r="O825" s="1067"/>
    </row>
    <row r="826" spans="1:15" s="886" customFormat="1">
      <c r="A826" s="883"/>
      <c r="B826" s="1152"/>
      <c r="C826" s="884"/>
      <c r="D826" s="884"/>
      <c r="E826" s="884"/>
      <c r="F826" s="895"/>
      <c r="H826" s="1153"/>
      <c r="J826" s="1154"/>
      <c r="K826" s="827"/>
      <c r="L826" s="1537"/>
      <c r="M826" s="1537"/>
      <c r="N826" s="1067"/>
      <c r="O826" s="1067"/>
    </row>
    <row r="827" spans="1:15" s="886" customFormat="1">
      <c r="A827" s="883"/>
      <c r="B827" s="1152"/>
      <c r="C827" s="884"/>
      <c r="D827" s="884"/>
      <c r="E827" s="884"/>
      <c r="F827" s="895"/>
      <c r="H827" s="1153"/>
      <c r="J827" s="1154"/>
      <c r="K827" s="827"/>
      <c r="L827" s="1537"/>
      <c r="M827" s="1537"/>
      <c r="N827" s="1067"/>
      <c r="O827" s="1067"/>
    </row>
    <row r="828" spans="1:15" s="886" customFormat="1">
      <c r="A828" s="883"/>
      <c r="B828" s="1152"/>
      <c r="C828" s="884"/>
      <c r="D828" s="884"/>
      <c r="E828" s="884"/>
      <c r="F828" s="895"/>
      <c r="H828" s="1153"/>
      <c r="J828" s="1154"/>
      <c r="K828" s="827"/>
      <c r="L828" s="1537"/>
      <c r="M828" s="1537"/>
      <c r="N828" s="1067"/>
      <c r="O828" s="1067"/>
    </row>
    <row r="829" spans="1:15" s="886" customFormat="1">
      <c r="A829" s="883"/>
      <c r="B829" s="1152"/>
      <c r="C829" s="884"/>
      <c r="D829" s="884"/>
      <c r="E829" s="884"/>
      <c r="F829" s="895"/>
      <c r="H829" s="1153"/>
      <c r="J829" s="1154"/>
      <c r="K829" s="827"/>
      <c r="L829" s="1537"/>
      <c r="M829" s="1537"/>
      <c r="N829" s="1067"/>
      <c r="O829" s="1067"/>
    </row>
    <row r="830" spans="1:15" s="886" customFormat="1">
      <c r="A830" s="883"/>
      <c r="B830" s="1152"/>
      <c r="C830" s="884"/>
      <c r="D830" s="884"/>
      <c r="E830" s="884"/>
      <c r="F830" s="895"/>
      <c r="H830" s="1153"/>
      <c r="J830" s="1154"/>
      <c r="K830" s="827"/>
      <c r="L830" s="1537"/>
      <c r="M830" s="1537"/>
      <c r="N830" s="1067"/>
      <c r="O830" s="1067"/>
    </row>
    <row r="831" spans="1:15" s="886" customFormat="1">
      <c r="A831" s="883"/>
      <c r="B831" s="1152"/>
      <c r="C831" s="884"/>
      <c r="D831" s="884"/>
      <c r="E831" s="884"/>
      <c r="F831" s="895"/>
      <c r="H831" s="1153"/>
      <c r="J831" s="1154"/>
      <c r="K831" s="827"/>
      <c r="L831" s="1537"/>
      <c r="M831" s="1537"/>
      <c r="N831" s="1067"/>
      <c r="O831" s="1067"/>
    </row>
    <row r="832" spans="1:15" s="886" customFormat="1">
      <c r="A832" s="883"/>
      <c r="B832" s="1152"/>
      <c r="C832" s="884"/>
      <c r="D832" s="884"/>
      <c r="E832" s="884"/>
      <c r="F832" s="895"/>
      <c r="H832" s="1153"/>
      <c r="J832" s="1154"/>
      <c r="K832" s="827"/>
      <c r="L832" s="1537"/>
      <c r="M832" s="1537"/>
      <c r="N832" s="1067"/>
      <c r="O832" s="1067"/>
    </row>
    <row r="833" spans="1:15" s="886" customFormat="1">
      <c r="A833" s="883"/>
      <c r="B833" s="1152"/>
      <c r="C833" s="884"/>
      <c r="D833" s="884"/>
      <c r="E833" s="884"/>
      <c r="F833" s="895"/>
      <c r="H833" s="1153"/>
      <c r="J833" s="1154"/>
      <c r="K833" s="827"/>
      <c r="L833" s="1537"/>
      <c r="M833" s="1537"/>
      <c r="N833" s="1067"/>
      <c r="O833" s="1067"/>
    </row>
    <row r="834" spans="1:15" s="886" customFormat="1">
      <c r="A834" s="883"/>
      <c r="B834" s="1152"/>
      <c r="C834" s="884"/>
      <c r="D834" s="884"/>
      <c r="E834" s="884"/>
      <c r="F834" s="895"/>
      <c r="H834" s="1153"/>
      <c r="J834" s="1154"/>
      <c r="K834" s="827"/>
      <c r="L834" s="1537"/>
      <c r="M834" s="1537"/>
      <c r="N834" s="1067"/>
      <c r="O834" s="1067"/>
    </row>
    <row r="835" spans="1:15" s="886" customFormat="1">
      <c r="A835" s="883"/>
      <c r="B835" s="1152"/>
      <c r="C835" s="884"/>
      <c r="D835" s="884"/>
      <c r="E835" s="884"/>
      <c r="F835" s="895"/>
      <c r="H835" s="1153"/>
      <c r="J835" s="1154"/>
      <c r="K835" s="827"/>
      <c r="L835" s="1537"/>
      <c r="M835" s="1537"/>
      <c r="N835" s="1067"/>
      <c r="O835" s="1067"/>
    </row>
    <row r="836" spans="1:15" s="886" customFormat="1">
      <c r="A836" s="883"/>
      <c r="B836" s="1152"/>
      <c r="C836" s="884"/>
      <c r="D836" s="884"/>
      <c r="E836" s="884"/>
      <c r="F836" s="895"/>
      <c r="H836" s="1153"/>
      <c r="J836" s="1154"/>
      <c r="K836" s="827"/>
      <c r="L836" s="1537"/>
      <c r="M836" s="1537"/>
      <c r="N836" s="1067"/>
      <c r="O836" s="1067"/>
    </row>
    <row r="837" spans="1:15" s="886" customFormat="1">
      <c r="A837" s="883"/>
      <c r="B837" s="1152"/>
      <c r="C837" s="884"/>
      <c r="D837" s="884"/>
      <c r="E837" s="884"/>
      <c r="F837" s="895"/>
      <c r="H837" s="1153"/>
      <c r="J837" s="1154"/>
      <c r="K837" s="827"/>
      <c r="L837" s="1537"/>
      <c r="M837" s="1537"/>
      <c r="N837" s="1067"/>
      <c r="O837" s="1067"/>
    </row>
    <row r="838" spans="1:15" s="886" customFormat="1">
      <c r="A838" s="883"/>
      <c r="B838" s="1152"/>
      <c r="C838" s="884"/>
      <c r="D838" s="884"/>
      <c r="E838" s="884"/>
      <c r="F838" s="895"/>
      <c r="H838" s="1153"/>
      <c r="J838" s="1154"/>
      <c r="K838" s="827"/>
      <c r="L838" s="1537"/>
      <c r="M838" s="1537"/>
      <c r="N838" s="1067"/>
      <c r="O838" s="1067"/>
    </row>
    <row r="839" spans="1:15" s="886" customFormat="1">
      <c r="A839" s="883"/>
      <c r="B839" s="1152"/>
      <c r="C839" s="884"/>
      <c r="D839" s="884"/>
      <c r="E839" s="884"/>
      <c r="F839" s="895"/>
      <c r="H839" s="1153"/>
      <c r="J839" s="1154"/>
      <c r="K839" s="827"/>
      <c r="L839" s="1537"/>
      <c r="M839" s="1537"/>
      <c r="N839" s="1067"/>
      <c r="O839" s="1067"/>
    </row>
    <row r="840" spans="1:15" s="886" customFormat="1">
      <c r="A840" s="883"/>
      <c r="B840" s="1152"/>
      <c r="C840" s="884"/>
      <c r="D840" s="884"/>
      <c r="E840" s="884"/>
      <c r="F840" s="895"/>
      <c r="H840" s="1153"/>
      <c r="J840" s="1154"/>
      <c r="K840" s="827"/>
      <c r="L840" s="1537"/>
      <c r="M840" s="1537"/>
      <c r="N840" s="1067"/>
      <c r="O840" s="1067"/>
    </row>
    <row r="841" spans="1:15" s="886" customFormat="1">
      <c r="A841" s="883"/>
      <c r="B841" s="1152"/>
      <c r="C841" s="884"/>
      <c r="D841" s="884"/>
      <c r="E841" s="884"/>
      <c r="F841" s="895"/>
      <c r="H841" s="1153"/>
      <c r="J841" s="1154"/>
      <c r="K841" s="827"/>
      <c r="L841" s="1537"/>
      <c r="M841" s="1537"/>
      <c r="N841" s="1067"/>
      <c r="O841" s="1067"/>
    </row>
    <row r="842" spans="1:15" s="886" customFormat="1">
      <c r="A842" s="883"/>
      <c r="B842" s="1152"/>
      <c r="C842" s="884"/>
      <c r="D842" s="884"/>
      <c r="E842" s="884"/>
      <c r="F842" s="895"/>
      <c r="H842" s="1153"/>
      <c r="J842" s="1154"/>
      <c r="K842" s="827"/>
      <c r="L842" s="1537"/>
      <c r="M842" s="1537"/>
      <c r="N842" s="1067"/>
      <c r="O842" s="1067"/>
    </row>
    <row r="843" spans="1:15" s="886" customFormat="1">
      <c r="A843" s="883"/>
      <c r="B843" s="1152"/>
      <c r="C843" s="884"/>
      <c r="D843" s="884"/>
      <c r="E843" s="884"/>
      <c r="F843" s="895"/>
      <c r="H843" s="1153"/>
      <c r="J843" s="1154"/>
      <c r="K843" s="827"/>
      <c r="L843" s="1537"/>
      <c r="M843" s="1537"/>
      <c r="N843" s="1067"/>
      <c r="O843" s="1067"/>
    </row>
    <row r="844" spans="1:15" s="886" customFormat="1">
      <c r="A844" s="883"/>
      <c r="B844" s="1152"/>
      <c r="C844" s="884"/>
      <c r="D844" s="884"/>
      <c r="E844" s="884"/>
      <c r="F844" s="895"/>
      <c r="H844" s="1153"/>
      <c r="J844" s="1154"/>
      <c r="K844" s="827"/>
      <c r="L844" s="1537"/>
      <c r="M844" s="1537"/>
      <c r="N844" s="1067"/>
      <c r="O844" s="1067"/>
    </row>
    <row r="845" spans="1:15" s="886" customFormat="1">
      <c r="A845" s="883"/>
      <c r="B845" s="1152"/>
      <c r="C845" s="884"/>
      <c r="D845" s="884"/>
      <c r="E845" s="884"/>
      <c r="F845" s="895"/>
      <c r="H845" s="1153"/>
      <c r="J845" s="1154"/>
      <c r="K845" s="827"/>
      <c r="L845" s="1537"/>
      <c r="M845" s="1537"/>
      <c r="N845" s="1067"/>
      <c r="O845" s="1067"/>
    </row>
    <row r="846" spans="1:15" s="886" customFormat="1">
      <c r="A846" s="883"/>
      <c r="B846" s="1152"/>
      <c r="C846" s="884"/>
      <c r="D846" s="884"/>
      <c r="E846" s="884"/>
      <c r="F846" s="895"/>
      <c r="H846" s="1153"/>
      <c r="J846" s="1154"/>
      <c r="K846" s="827"/>
      <c r="L846" s="1537"/>
      <c r="M846" s="1537"/>
      <c r="N846" s="1067"/>
      <c r="O846" s="1067"/>
    </row>
    <row r="847" spans="1:15" s="886" customFormat="1">
      <c r="A847" s="883"/>
      <c r="B847" s="1152"/>
      <c r="C847" s="884"/>
      <c r="D847" s="884"/>
      <c r="E847" s="884"/>
      <c r="F847" s="895"/>
      <c r="H847" s="1153"/>
      <c r="J847" s="1154"/>
      <c r="K847" s="827"/>
      <c r="L847" s="1537"/>
      <c r="M847" s="1537"/>
      <c r="N847" s="1067"/>
      <c r="O847" s="1067"/>
    </row>
    <row r="848" spans="1:15" s="886" customFormat="1">
      <c r="A848" s="883"/>
      <c r="B848" s="1152"/>
      <c r="C848" s="884"/>
      <c r="D848" s="884"/>
      <c r="E848" s="884"/>
      <c r="F848" s="895"/>
      <c r="H848" s="1153"/>
      <c r="J848" s="1154"/>
      <c r="K848" s="827"/>
      <c r="L848" s="1537"/>
      <c r="M848" s="1537"/>
      <c r="N848" s="1067"/>
      <c r="O848" s="1067"/>
    </row>
    <row r="849" spans="1:15" s="886" customFormat="1">
      <c r="A849" s="883"/>
      <c r="B849" s="1152"/>
      <c r="C849" s="884"/>
      <c r="D849" s="884"/>
      <c r="E849" s="884"/>
      <c r="F849" s="895"/>
      <c r="H849" s="1153"/>
      <c r="J849" s="1154"/>
      <c r="K849" s="827"/>
      <c r="L849" s="1537"/>
      <c r="M849" s="1537"/>
      <c r="N849" s="1067"/>
      <c r="O849" s="1067"/>
    </row>
    <row r="850" spans="1:15" s="886" customFormat="1">
      <c r="A850" s="883"/>
      <c r="B850" s="1152"/>
      <c r="C850" s="884"/>
      <c r="D850" s="884"/>
      <c r="E850" s="884"/>
      <c r="F850" s="895"/>
      <c r="H850" s="1153"/>
      <c r="J850" s="1154"/>
      <c r="K850" s="827"/>
      <c r="L850" s="1537"/>
      <c r="M850" s="1537"/>
      <c r="N850" s="1067"/>
      <c r="O850" s="1067"/>
    </row>
    <row r="851" spans="1:15" s="886" customFormat="1">
      <c r="A851" s="883"/>
      <c r="B851" s="1152"/>
      <c r="C851" s="884"/>
      <c r="D851" s="884"/>
      <c r="E851" s="884"/>
      <c r="F851" s="895"/>
      <c r="H851" s="1153"/>
      <c r="J851" s="1154"/>
      <c r="K851" s="827"/>
      <c r="L851" s="1537"/>
      <c r="M851" s="1537"/>
      <c r="N851" s="1067"/>
      <c r="O851" s="1067"/>
    </row>
    <row r="852" spans="1:15" s="886" customFormat="1">
      <c r="A852" s="883"/>
      <c r="B852" s="1152"/>
      <c r="C852" s="884"/>
      <c r="D852" s="884"/>
      <c r="E852" s="884"/>
      <c r="F852" s="895"/>
      <c r="H852" s="1153"/>
      <c r="J852" s="1154"/>
      <c r="K852" s="827"/>
      <c r="L852" s="1537"/>
      <c r="M852" s="1537"/>
      <c r="N852" s="1067"/>
      <c r="O852" s="1067"/>
    </row>
    <row r="853" spans="1:15" s="886" customFormat="1">
      <c r="A853" s="883"/>
      <c r="B853" s="1152"/>
      <c r="C853" s="884"/>
      <c r="D853" s="884"/>
      <c r="E853" s="884"/>
      <c r="F853" s="895"/>
      <c r="H853" s="1153"/>
      <c r="J853" s="1154"/>
      <c r="K853" s="827"/>
      <c r="L853" s="1537"/>
      <c r="M853" s="1537"/>
      <c r="N853" s="1067"/>
      <c r="O853" s="1067"/>
    </row>
    <row r="854" spans="1:15" s="886" customFormat="1">
      <c r="A854" s="883"/>
      <c r="B854" s="1152"/>
      <c r="C854" s="884"/>
      <c r="D854" s="884"/>
      <c r="E854" s="884"/>
      <c r="F854" s="895"/>
      <c r="H854" s="1153"/>
      <c r="J854" s="1154"/>
      <c r="K854" s="827"/>
      <c r="L854" s="1537"/>
      <c r="M854" s="1537"/>
      <c r="N854" s="1067"/>
      <c r="O854" s="1067"/>
    </row>
    <row r="855" spans="1:15" s="886" customFormat="1">
      <c r="A855" s="883"/>
      <c r="B855" s="1152"/>
      <c r="C855" s="884"/>
      <c r="D855" s="884"/>
      <c r="E855" s="884"/>
      <c r="F855" s="895"/>
      <c r="H855" s="1153"/>
      <c r="J855" s="1154"/>
      <c r="K855" s="827"/>
      <c r="L855" s="1537"/>
      <c r="M855" s="1537"/>
      <c r="N855" s="1067"/>
      <c r="O855" s="1067"/>
    </row>
    <row r="856" spans="1:15" s="886" customFormat="1">
      <c r="A856" s="883"/>
      <c r="B856" s="1152"/>
      <c r="C856" s="884"/>
      <c r="D856" s="884"/>
      <c r="E856" s="884"/>
      <c r="F856" s="895"/>
      <c r="H856" s="1153"/>
      <c r="J856" s="1154"/>
      <c r="K856" s="827"/>
      <c r="L856" s="1537"/>
      <c r="M856" s="1537"/>
      <c r="N856" s="1067"/>
      <c r="O856" s="1067"/>
    </row>
    <row r="857" spans="1:15" s="886" customFormat="1">
      <c r="A857" s="883"/>
      <c r="B857" s="1152"/>
      <c r="C857" s="884"/>
      <c r="D857" s="884"/>
      <c r="E857" s="884"/>
      <c r="F857" s="895"/>
      <c r="H857" s="1153"/>
      <c r="J857" s="1154"/>
      <c r="K857" s="827"/>
      <c r="L857" s="1537"/>
      <c r="M857" s="1537"/>
      <c r="N857" s="1067"/>
      <c r="O857" s="1067"/>
    </row>
    <row r="858" spans="1:15" s="886" customFormat="1">
      <c r="A858" s="883"/>
      <c r="B858" s="1152"/>
      <c r="C858" s="884"/>
      <c r="D858" s="884"/>
      <c r="E858" s="884"/>
      <c r="F858" s="895"/>
      <c r="H858" s="1153"/>
      <c r="J858" s="1154"/>
      <c r="K858" s="827"/>
      <c r="L858" s="1537"/>
      <c r="M858" s="1537"/>
      <c r="N858" s="1067"/>
      <c r="O858" s="1067"/>
    </row>
    <row r="859" spans="1:15" s="886" customFormat="1">
      <c r="A859" s="883"/>
      <c r="B859" s="1152"/>
      <c r="C859" s="884"/>
      <c r="D859" s="884"/>
      <c r="E859" s="884"/>
      <c r="F859" s="895"/>
      <c r="H859" s="1153"/>
      <c r="J859" s="1154"/>
      <c r="K859" s="827"/>
      <c r="L859" s="1537"/>
      <c r="M859" s="1537"/>
      <c r="N859" s="1067"/>
      <c r="O859" s="1067"/>
    </row>
    <row r="860" spans="1:15" s="886" customFormat="1">
      <c r="A860" s="883"/>
      <c r="B860" s="1152"/>
      <c r="C860" s="884"/>
      <c r="D860" s="884"/>
      <c r="E860" s="884"/>
      <c r="F860" s="895"/>
      <c r="H860" s="1153"/>
      <c r="J860" s="1154"/>
      <c r="K860" s="827"/>
      <c r="L860" s="1537"/>
      <c r="M860" s="1537"/>
      <c r="N860" s="1067"/>
      <c r="O860" s="1067"/>
    </row>
    <row r="861" spans="1:15" s="886" customFormat="1">
      <c r="A861" s="883"/>
      <c r="B861" s="1152"/>
      <c r="C861" s="884"/>
      <c r="D861" s="884"/>
      <c r="E861" s="884"/>
      <c r="F861" s="895"/>
      <c r="H861" s="1153"/>
      <c r="J861" s="1154"/>
      <c r="K861" s="827"/>
      <c r="L861" s="1537"/>
      <c r="M861" s="1537"/>
      <c r="N861" s="1067"/>
      <c r="O861" s="1067"/>
    </row>
    <row r="862" spans="1:15" s="886" customFormat="1">
      <c r="A862" s="883"/>
      <c r="B862" s="1152"/>
      <c r="C862" s="884"/>
      <c r="D862" s="884"/>
      <c r="E862" s="884"/>
      <c r="F862" s="895"/>
      <c r="H862" s="1153"/>
      <c r="J862" s="1154"/>
      <c r="K862" s="827"/>
      <c r="L862" s="1537"/>
      <c r="M862" s="1537"/>
      <c r="N862" s="1067"/>
      <c r="O862" s="1067"/>
    </row>
    <row r="863" spans="1:15" s="886" customFormat="1">
      <c r="A863" s="883"/>
      <c r="B863" s="1152"/>
      <c r="C863" s="884"/>
      <c r="D863" s="884"/>
      <c r="E863" s="884"/>
      <c r="F863" s="895"/>
      <c r="H863" s="1153"/>
      <c r="J863" s="1154"/>
      <c r="K863" s="827"/>
      <c r="L863" s="1537"/>
      <c r="M863" s="1537"/>
      <c r="N863" s="1067"/>
      <c r="O863" s="1067"/>
    </row>
    <row r="864" spans="1:15" s="886" customFormat="1">
      <c r="A864" s="883"/>
      <c r="B864" s="1152"/>
      <c r="C864" s="884"/>
      <c r="D864" s="884"/>
      <c r="E864" s="884"/>
      <c r="F864" s="895"/>
      <c r="H864" s="1153"/>
      <c r="J864" s="1154"/>
      <c r="K864" s="827"/>
      <c r="L864" s="1537"/>
      <c r="M864" s="1537"/>
      <c r="N864" s="1067"/>
      <c r="O864" s="1067"/>
    </row>
    <row r="865" spans="1:15" s="886" customFormat="1">
      <c r="A865" s="883"/>
      <c r="B865" s="1152"/>
      <c r="C865" s="884"/>
      <c r="D865" s="884"/>
      <c r="E865" s="884"/>
      <c r="F865" s="895"/>
      <c r="H865" s="1153"/>
      <c r="J865" s="1154"/>
      <c r="K865" s="827"/>
      <c r="L865" s="1537"/>
      <c r="M865" s="1537"/>
      <c r="N865" s="1067"/>
      <c r="O865" s="1067"/>
    </row>
    <row r="866" spans="1:15" s="886" customFormat="1">
      <c r="A866" s="883"/>
      <c r="B866" s="1152"/>
      <c r="C866" s="884"/>
      <c r="D866" s="884"/>
      <c r="E866" s="884"/>
      <c r="F866" s="895"/>
      <c r="H866" s="1153"/>
      <c r="J866" s="1154"/>
      <c r="K866" s="827"/>
      <c r="L866" s="1537"/>
      <c r="M866" s="1537"/>
      <c r="N866" s="1067"/>
      <c r="O866" s="1067"/>
    </row>
    <row r="867" spans="1:15" s="886" customFormat="1">
      <c r="A867" s="883"/>
      <c r="B867" s="1152"/>
      <c r="C867" s="884"/>
      <c r="D867" s="884"/>
      <c r="E867" s="884"/>
      <c r="F867" s="895"/>
      <c r="H867" s="1153"/>
      <c r="J867" s="1154"/>
      <c r="K867" s="827"/>
      <c r="L867" s="1537"/>
      <c r="M867" s="1537"/>
      <c r="N867" s="1067"/>
      <c r="O867" s="1067"/>
    </row>
    <row r="868" spans="1:15" s="886" customFormat="1">
      <c r="A868" s="883"/>
      <c r="B868" s="1152"/>
      <c r="C868" s="884"/>
      <c r="D868" s="884"/>
      <c r="E868" s="884"/>
      <c r="F868" s="895"/>
      <c r="H868" s="1153"/>
      <c r="J868" s="1154"/>
      <c r="K868" s="827"/>
      <c r="L868" s="1537"/>
      <c r="M868" s="1537"/>
      <c r="N868" s="1067"/>
      <c r="O868" s="1067"/>
    </row>
    <row r="869" spans="1:15" s="886" customFormat="1">
      <c r="A869" s="883"/>
      <c r="B869" s="1152"/>
      <c r="C869" s="884"/>
      <c r="D869" s="884"/>
      <c r="E869" s="884"/>
      <c r="F869" s="895"/>
      <c r="H869" s="1153"/>
      <c r="J869" s="1154"/>
      <c r="K869" s="827"/>
      <c r="L869" s="1537"/>
      <c r="M869" s="1537"/>
      <c r="N869" s="1067"/>
      <c r="O869" s="1067"/>
    </row>
    <row r="870" spans="1:15" s="886" customFormat="1">
      <c r="A870" s="883"/>
      <c r="B870" s="1152"/>
      <c r="C870" s="884"/>
      <c r="D870" s="884"/>
      <c r="E870" s="884"/>
      <c r="F870" s="895"/>
      <c r="H870" s="1153"/>
      <c r="J870" s="1154"/>
      <c r="K870" s="827"/>
      <c r="L870" s="1537"/>
      <c r="M870" s="1537"/>
      <c r="N870" s="1067"/>
      <c r="O870" s="1067"/>
    </row>
    <row r="871" spans="1:15" s="886" customFormat="1">
      <c r="A871" s="883"/>
      <c r="B871" s="1152"/>
      <c r="C871" s="884"/>
      <c r="D871" s="884"/>
      <c r="E871" s="884"/>
      <c r="F871" s="895"/>
      <c r="H871" s="1153"/>
      <c r="J871" s="1154"/>
      <c r="K871" s="827"/>
      <c r="L871" s="1537"/>
      <c r="M871" s="1537"/>
      <c r="N871" s="1067"/>
      <c r="O871" s="1067"/>
    </row>
    <row r="872" spans="1:15" s="886" customFormat="1">
      <c r="A872" s="883"/>
      <c r="B872" s="1152"/>
      <c r="C872" s="884"/>
      <c r="D872" s="884"/>
      <c r="E872" s="884"/>
      <c r="F872" s="895"/>
      <c r="H872" s="1153"/>
      <c r="J872" s="1154"/>
      <c r="K872" s="827"/>
      <c r="L872" s="1537"/>
      <c r="M872" s="1537"/>
      <c r="N872" s="1067"/>
      <c r="O872" s="1067"/>
    </row>
    <row r="873" spans="1:15" s="886" customFormat="1">
      <c r="A873" s="883"/>
      <c r="B873" s="1152"/>
      <c r="C873" s="884"/>
      <c r="D873" s="884"/>
      <c r="E873" s="884"/>
      <c r="F873" s="895"/>
      <c r="H873" s="1153"/>
      <c r="J873" s="1154"/>
      <c r="K873" s="827"/>
      <c r="L873" s="1537"/>
      <c r="M873" s="1537"/>
      <c r="N873" s="1067"/>
      <c r="O873" s="1067"/>
    </row>
    <row r="874" spans="1:15" s="886" customFormat="1">
      <c r="A874" s="883"/>
      <c r="B874" s="1152"/>
      <c r="C874" s="884"/>
      <c r="D874" s="884"/>
      <c r="E874" s="884"/>
      <c r="F874" s="895"/>
      <c r="H874" s="1153"/>
      <c r="J874" s="1154"/>
      <c r="K874" s="827"/>
      <c r="L874" s="1537"/>
      <c r="M874" s="1537"/>
      <c r="N874" s="1067"/>
      <c r="O874" s="1067"/>
    </row>
    <row r="875" spans="1:15" s="886" customFormat="1">
      <c r="A875" s="883"/>
      <c r="B875" s="1152"/>
      <c r="C875" s="884"/>
      <c r="D875" s="884"/>
      <c r="E875" s="884"/>
      <c r="F875" s="895"/>
      <c r="H875" s="1153"/>
      <c r="J875" s="1154"/>
      <c r="K875" s="827"/>
      <c r="L875" s="1537"/>
      <c r="M875" s="1537"/>
      <c r="N875" s="1067"/>
      <c r="O875" s="1067"/>
    </row>
    <row r="876" spans="1:15" s="886" customFormat="1">
      <c r="A876" s="883"/>
      <c r="B876" s="1152"/>
      <c r="C876" s="884"/>
      <c r="D876" s="884"/>
      <c r="E876" s="884"/>
      <c r="F876" s="895"/>
      <c r="H876" s="1153"/>
      <c r="J876" s="1154"/>
      <c r="K876" s="827"/>
      <c r="L876" s="1537"/>
      <c r="M876" s="1537"/>
      <c r="N876" s="1067"/>
      <c r="O876" s="1067"/>
    </row>
    <row r="877" spans="1:15" s="886" customFormat="1">
      <c r="A877" s="883"/>
      <c r="B877" s="1152"/>
      <c r="C877" s="884"/>
      <c r="D877" s="884"/>
      <c r="E877" s="884"/>
      <c r="F877" s="895"/>
      <c r="H877" s="1153"/>
      <c r="J877" s="1154"/>
      <c r="K877" s="827"/>
      <c r="L877" s="1537"/>
      <c r="M877" s="1537"/>
      <c r="N877" s="1067"/>
      <c r="O877" s="1067"/>
    </row>
    <row r="878" spans="1:15" s="886" customFormat="1">
      <c r="A878" s="883"/>
      <c r="B878" s="1152"/>
      <c r="C878" s="884"/>
      <c r="D878" s="884"/>
      <c r="E878" s="884"/>
      <c r="F878" s="895"/>
      <c r="H878" s="1153"/>
      <c r="J878" s="1154"/>
      <c r="K878" s="827"/>
      <c r="L878" s="1537"/>
      <c r="M878" s="1537"/>
      <c r="N878" s="1067"/>
      <c r="O878" s="1067"/>
    </row>
    <row r="879" spans="1:15" s="886" customFormat="1">
      <c r="A879" s="883"/>
      <c r="B879" s="1152"/>
      <c r="C879" s="884"/>
      <c r="D879" s="884"/>
      <c r="E879" s="884"/>
      <c r="F879" s="895"/>
      <c r="H879" s="1153"/>
      <c r="J879" s="1154"/>
      <c r="K879" s="827"/>
      <c r="L879" s="1537"/>
      <c r="M879" s="1537"/>
      <c r="N879" s="1067"/>
      <c r="O879" s="1067"/>
    </row>
    <row r="880" spans="1:15" s="886" customFormat="1">
      <c r="A880" s="883"/>
      <c r="B880" s="1152"/>
      <c r="C880" s="884"/>
      <c r="D880" s="884"/>
      <c r="E880" s="884"/>
      <c r="F880" s="895"/>
      <c r="H880" s="1153"/>
      <c r="J880" s="1154"/>
      <c r="K880" s="827"/>
      <c r="L880" s="1537"/>
      <c r="M880" s="1537"/>
      <c r="N880" s="1067"/>
      <c r="O880" s="1067"/>
    </row>
    <row r="881" spans="1:15" s="886" customFormat="1">
      <c r="A881" s="883"/>
      <c r="B881" s="1152"/>
      <c r="C881" s="884"/>
      <c r="D881" s="884"/>
      <c r="E881" s="884"/>
      <c r="F881" s="895"/>
      <c r="H881" s="1153"/>
      <c r="J881" s="1154"/>
      <c r="K881" s="827"/>
      <c r="L881" s="1537"/>
      <c r="M881" s="1537"/>
      <c r="N881" s="1067"/>
      <c r="O881" s="1067"/>
    </row>
    <row r="882" spans="1:15" s="886" customFormat="1">
      <c r="A882" s="883"/>
      <c r="B882" s="1152"/>
      <c r="C882" s="884"/>
      <c r="D882" s="884"/>
      <c r="E882" s="884"/>
      <c r="F882" s="895"/>
      <c r="H882" s="1153"/>
      <c r="J882" s="1154"/>
      <c r="K882" s="827"/>
      <c r="L882" s="1537"/>
      <c r="M882" s="1537"/>
      <c r="N882" s="1067"/>
      <c r="O882" s="1067"/>
    </row>
    <row r="883" spans="1:15" s="886" customFormat="1">
      <c r="A883" s="883"/>
      <c r="B883" s="1152"/>
      <c r="C883" s="884"/>
      <c r="D883" s="884"/>
      <c r="E883" s="884"/>
      <c r="F883" s="895"/>
      <c r="H883" s="1153"/>
      <c r="J883" s="1154"/>
      <c r="K883" s="827"/>
      <c r="L883" s="1537"/>
      <c r="M883" s="1537"/>
      <c r="N883" s="1067"/>
      <c r="O883" s="1067"/>
    </row>
    <row r="884" spans="1:15" s="886" customFormat="1">
      <c r="A884" s="883"/>
      <c r="B884" s="1152"/>
      <c r="C884" s="884"/>
      <c r="D884" s="884"/>
      <c r="E884" s="884"/>
      <c r="F884" s="895"/>
      <c r="H884" s="1153"/>
      <c r="J884" s="1154"/>
      <c r="K884" s="827"/>
      <c r="L884" s="1537"/>
      <c r="M884" s="1537"/>
      <c r="N884" s="1067"/>
      <c r="O884" s="1067"/>
    </row>
    <row r="885" spans="1:15" s="886" customFormat="1">
      <c r="A885" s="883"/>
      <c r="B885" s="1152"/>
      <c r="C885" s="884"/>
      <c r="D885" s="884"/>
      <c r="E885" s="884"/>
      <c r="F885" s="895"/>
      <c r="H885" s="1153"/>
      <c r="J885" s="1154"/>
      <c r="K885" s="827"/>
      <c r="L885" s="1537"/>
      <c r="M885" s="1537"/>
      <c r="N885" s="1067"/>
      <c r="O885" s="1067"/>
    </row>
    <row r="886" spans="1:15" s="886" customFormat="1">
      <c r="A886" s="883"/>
      <c r="B886" s="1152"/>
      <c r="C886" s="884"/>
      <c r="D886" s="884"/>
      <c r="E886" s="884"/>
      <c r="F886" s="895"/>
      <c r="H886" s="1153"/>
      <c r="J886" s="1154"/>
      <c r="K886" s="827"/>
      <c r="L886" s="1537"/>
      <c r="M886" s="1537"/>
      <c r="N886" s="1067"/>
      <c r="O886" s="1067"/>
    </row>
    <row r="887" spans="1:15" s="886" customFormat="1">
      <c r="A887" s="883"/>
      <c r="B887" s="1152"/>
      <c r="C887" s="884"/>
      <c r="D887" s="884"/>
      <c r="E887" s="884"/>
      <c r="F887" s="895"/>
      <c r="H887" s="1153"/>
      <c r="J887" s="1154"/>
      <c r="K887" s="827"/>
      <c r="L887" s="1537"/>
      <c r="M887" s="1537"/>
      <c r="N887" s="1067"/>
      <c r="O887" s="1067"/>
    </row>
    <row r="888" spans="1:15" s="886" customFormat="1">
      <c r="A888" s="883"/>
      <c r="B888" s="1152"/>
      <c r="C888" s="884"/>
      <c r="D888" s="884"/>
      <c r="E888" s="884"/>
      <c r="F888" s="895"/>
      <c r="H888" s="1153"/>
      <c r="J888" s="1154"/>
      <c r="K888" s="827"/>
      <c r="L888" s="1537"/>
      <c r="M888" s="1537"/>
      <c r="N888" s="1067"/>
      <c r="O888" s="1067"/>
    </row>
    <row r="889" spans="1:15" s="886" customFormat="1">
      <c r="A889" s="883"/>
      <c r="B889" s="1152"/>
      <c r="C889" s="884"/>
      <c r="D889" s="884"/>
      <c r="E889" s="884"/>
      <c r="F889" s="895"/>
      <c r="H889" s="1153"/>
      <c r="J889" s="1154"/>
      <c r="K889" s="827"/>
      <c r="L889" s="1537"/>
      <c r="M889" s="1537"/>
      <c r="N889" s="1067"/>
      <c r="O889" s="1067"/>
    </row>
    <row r="890" spans="1:15" s="886" customFormat="1">
      <c r="A890" s="883"/>
      <c r="B890" s="1152"/>
      <c r="C890" s="884"/>
      <c r="D890" s="884"/>
      <c r="E890" s="884"/>
      <c r="F890" s="895"/>
      <c r="H890" s="1153"/>
      <c r="J890" s="1154"/>
      <c r="K890" s="827"/>
      <c r="L890" s="1537"/>
      <c r="M890" s="1537"/>
      <c r="N890" s="1067"/>
      <c r="O890" s="1067"/>
    </row>
    <row r="891" spans="1:15" s="886" customFormat="1">
      <c r="A891" s="883"/>
      <c r="B891" s="1152"/>
      <c r="C891" s="884"/>
      <c r="D891" s="884"/>
      <c r="E891" s="884"/>
      <c r="F891" s="895"/>
      <c r="H891" s="1153"/>
      <c r="J891" s="1154"/>
      <c r="K891" s="827"/>
      <c r="L891" s="1537"/>
      <c r="M891" s="1537"/>
      <c r="N891" s="1067"/>
      <c r="O891" s="1067"/>
    </row>
    <row r="892" spans="1:15" s="886" customFormat="1">
      <c r="A892" s="883"/>
      <c r="B892" s="1152"/>
      <c r="C892" s="884"/>
      <c r="D892" s="884"/>
      <c r="E892" s="884"/>
      <c r="F892" s="895"/>
      <c r="H892" s="1153"/>
      <c r="J892" s="1154"/>
      <c r="K892" s="827"/>
      <c r="L892" s="1537"/>
      <c r="M892" s="1537"/>
      <c r="N892" s="1067"/>
      <c r="O892" s="1067"/>
    </row>
    <row r="893" spans="1:15" s="886" customFormat="1">
      <c r="A893" s="883"/>
      <c r="B893" s="1152"/>
      <c r="C893" s="884"/>
      <c r="D893" s="884"/>
      <c r="E893" s="884"/>
      <c r="F893" s="895"/>
      <c r="H893" s="1153"/>
      <c r="J893" s="1154"/>
      <c r="K893" s="827"/>
      <c r="L893" s="1537"/>
      <c r="M893" s="1537"/>
      <c r="N893" s="1067"/>
      <c r="O893" s="1067"/>
    </row>
    <row r="894" spans="1:15" s="886" customFormat="1">
      <c r="A894" s="883"/>
      <c r="B894" s="1152"/>
      <c r="C894" s="884"/>
      <c r="D894" s="884"/>
      <c r="E894" s="884"/>
      <c r="F894" s="895"/>
      <c r="H894" s="1153"/>
      <c r="J894" s="1154"/>
      <c r="K894" s="827"/>
      <c r="L894" s="1537"/>
      <c r="M894" s="1537"/>
      <c r="N894" s="1067"/>
      <c r="O894" s="1067"/>
    </row>
    <row r="895" spans="1:15" s="886" customFormat="1">
      <c r="A895" s="883"/>
      <c r="B895" s="1152"/>
      <c r="C895" s="884"/>
      <c r="D895" s="884"/>
      <c r="E895" s="884"/>
      <c r="F895" s="895"/>
      <c r="H895" s="1153"/>
      <c r="J895" s="1154"/>
      <c r="K895" s="827"/>
      <c r="L895" s="1537"/>
      <c r="M895" s="1537"/>
      <c r="N895" s="1067"/>
      <c r="O895" s="1067"/>
    </row>
    <row r="896" spans="1:15" s="886" customFormat="1">
      <c r="A896" s="883"/>
      <c r="B896" s="1152"/>
      <c r="C896" s="884"/>
      <c r="D896" s="884"/>
      <c r="E896" s="884"/>
      <c r="F896" s="895"/>
      <c r="H896" s="1153"/>
      <c r="J896" s="1154"/>
      <c r="K896" s="827"/>
      <c r="L896" s="1537"/>
      <c r="M896" s="1537"/>
      <c r="N896" s="1067"/>
      <c r="O896" s="1067"/>
    </row>
    <row r="897" spans="1:15" s="886" customFormat="1">
      <c r="A897" s="883"/>
      <c r="B897" s="1152"/>
      <c r="C897" s="884"/>
      <c r="D897" s="884"/>
      <c r="E897" s="884"/>
      <c r="F897" s="895"/>
      <c r="H897" s="1153"/>
      <c r="J897" s="1154"/>
      <c r="K897" s="827"/>
      <c r="L897" s="1537"/>
      <c r="M897" s="1537"/>
      <c r="N897" s="1067"/>
      <c r="O897" s="1067"/>
    </row>
    <row r="898" spans="1:15" s="886" customFormat="1">
      <c r="A898" s="883"/>
      <c r="B898" s="1152"/>
      <c r="C898" s="884"/>
      <c r="D898" s="884"/>
      <c r="E898" s="884"/>
      <c r="F898" s="895"/>
      <c r="H898" s="1153"/>
      <c r="J898" s="1154"/>
      <c r="K898" s="827"/>
      <c r="L898" s="1537"/>
      <c r="M898" s="1537"/>
      <c r="N898" s="1067"/>
      <c r="O898" s="1067"/>
    </row>
    <row r="899" spans="1:15" s="886" customFormat="1">
      <c r="A899" s="883"/>
      <c r="B899" s="1152"/>
      <c r="C899" s="884"/>
      <c r="D899" s="884"/>
      <c r="E899" s="884"/>
      <c r="F899" s="895"/>
      <c r="H899" s="1153"/>
      <c r="J899" s="1154"/>
      <c r="K899" s="827"/>
      <c r="L899" s="1537"/>
      <c r="M899" s="1537"/>
      <c r="N899" s="1067"/>
      <c r="O899" s="1067"/>
    </row>
    <row r="900" spans="1:15" s="886" customFormat="1">
      <c r="A900" s="883"/>
      <c r="B900" s="1152"/>
      <c r="C900" s="884"/>
      <c r="D900" s="884"/>
      <c r="E900" s="884"/>
      <c r="F900" s="895"/>
      <c r="H900" s="1153"/>
      <c r="J900" s="1154"/>
      <c r="K900" s="827"/>
      <c r="L900" s="1537"/>
      <c r="M900" s="1537"/>
      <c r="N900" s="1067"/>
      <c r="O900" s="1067"/>
    </row>
    <row r="901" spans="1:15" s="886" customFormat="1">
      <c r="A901" s="883"/>
      <c r="B901" s="1152"/>
      <c r="C901" s="884"/>
      <c r="D901" s="884"/>
      <c r="E901" s="884"/>
      <c r="F901" s="895"/>
      <c r="H901" s="1153"/>
      <c r="J901" s="1154"/>
      <c r="K901" s="827"/>
      <c r="L901" s="1537"/>
      <c r="M901" s="1537"/>
      <c r="N901" s="1067"/>
      <c r="O901" s="1067"/>
    </row>
    <row r="902" spans="1:15" s="886" customFormat="1">
      <c r="A902" s="883"/>
      <c r="B902" s="1152"/>
      <c r="C902" s="884"/>
      <c r="D902" s="884"/>
      <c r="E902" s="884"/>
      <c r="F902" s="895"/>
      <c r="H902" s="1153"/>
      <c r="J902" s="1154"/>
      <c r="K902" s="827"/>
      <c r="L902" s="1537"/>
      <c r="M902" s="1537"/>
      <c r="N902" s="1067"/>
      <c r="O902" s="1067"/>
    </row>
    <row r="903" spans="1:15" s="886" customFormat="1">
      <c r="A903" s="883"/>
      <c r="B903" s="1152"/>
      <c r="C903" s="884"/>
      <c r="D903" s="884"/>
      <c r="E903" s="884"/>
      <c r="F903" s="895"/>
      <c r="H903" s="1153"/>
      <c r="J903" s="1154"/>
      <c r="K903" s="827"/>
      <c r="L903" s="1537"/>
      <c r="M903" s="1537"/>
      <c r="N903" s="1067"/>
      <c r="O903" s="1067"/>
    </row>
    <row r="904" spans="1:15" s="886" customFormat="1">
      <c r="A904" s="883"/>
      <c r="B904" s="1152"/>
      <c r="C904" s="884"/>
      <c r="D904" s="884"/>
      <c r="E904" s="884"/>
      <c r="F904" s="895"/>
      <c r="H904" s="1153"/>
      <c r="J904" s="1154"/>
      <c r="K904" s="827"/>
      <c r="L904" s="1537"/>
      <c r="M904" s="1537"/>
      <c r="N904" s="1067"/>
      <c r="O904" s="1067"/>
    </row>
    <row r="905" spans="1:15" s="886" customFormat="1">
      <c r="A905" s="883"/>
      <c r="B905" s="1152"/>
      <c r="C905" s="884"/>
      <c r="D905" s="884"/>
      <c r="E905" s="884"/>
      <c r="F905" s="895"/>
      <c r="H905" s="1153"/>
      <c r="J905" s="1154"/>
      <c r="K905" s="827"/>
      <c r="L905" s="1537"/>
      <c r="M905" s="1537"/>
      <c r="N905" s="1067"/>
      <c r="O905" s="1067"/>
    </row>
    <row r="906" spans="1:15" s="886" customFormat="1">
      <c r="A906" s="883"/>
      <c r="B906" s="1152"/>
      <c r="C906" s="884"/>
      <c r="D906" s="884"/>
      <c r="E906" s="884"/>
      <c r="F906" s="895"/>
      <c r="H906" s="1153"/>
      <c r="J906" s="1154"/>
      <c r="K906" s="827"/>
      <c r="L906" s="1537"/>
      <c r="M906" s="1537"/>
      <c r="N906" s="1067"/>
      <c r="O906" s="1067"/>
    </row>
    <row r="907" spans="1:15" s="886" customFormat="1">
      <c r="A907" s="883"/>
      <c r="B907" s="1152"/>
      <c r="C907" s="884"/>
      <c r="D907" s="884"/>
      <c r="E907" s="884"/>
      <c r="F907" s="895"/>
      <c r="H907" s="1153"/>
      <c r="J907" s="1154"/>
      <c r="K907" s="827"/>
      <c r="L907" s="1537"/>
      <c r="M907" s="1537"/>
      <c r="N907" s="1067"/>
      <c r="O907" s="1067"/>
    </row>
    <row r="908" spans="1:15" s="886" customFormat="1">
      <c r="A908" s="883"/>
      <c r="B908" s="1152"/>
      <c r="C908" s="884"/>
      <c r="D908" s="884"/>
      <c r="E908" s="884"/>
      <c r="F908" s="895"/>
      <c r="H908" s="1153"/>
      <c r="J908" s="1154"/>
      <c r="K908" s="827"/>
      <c r="L908" s="1537"/>
      <c r="M908" s="1537"/>
      <c r="N908" s="1067"/>
      <c r="O908" s="1067"/>
    </row>
    <row r="909" spans="1:15" s="886" customFormat="1">
      <c r="A909" s="883"/>
      <c r="B909" s="1152"/>
      <c r="C909" s="884"/>
      <c r="D909" s="884"/>
      <c r="E909" s="884"/>
      <c r="F909" s="895"/>
      <c r="H909" s="1153"/>
      <c r="J909" s="1154"/>
      <c r="K909" s="827"/>
      <c r="L909" s="1537"/>
      <c r="M909" s="1537"/>
      <c r="N909" s="1067"/>
      <c r="O909" s="1067"/>
    </row>
    <row r="910" spans="1:15" s="886" customFormat="1">
      <c r="A910" s="883"/>
      <c r="B910" s="1152"/>
      <c r="C910" s="884"/>
      <c r="D910" s="884"/>
      <c r="E910" s="884"/>
      <c r="F910" s="895"/>
      <c r="H910" s="1153"/>
      <c r="J910" s="1154"/>
      <c r="K910" s="827"/>
      <c r="L910" s="1537"/>
      <c r="M910" s="1537"/>
      <c r="N910" s="1067"/>
      <c r="O910" s="1067"/>
    </row>
    <row r="911" spans="1:15" s="886" customFormat="1">
      <c r="A911" s="883"/>
      <c r="B911" s="1152"/>
      <c r="C911" s="884"/>
      <c r="D911" s="884"/>
      <c r="E911" s="884"/>
      <c r="F911" s="895"/>
      <c r="H911" s="1153"/>
      <c r="J911" s="1154"/>
      <c r="K911" s="827"/>
      <c r="L911" s="1537"/>
      <c r="M911" s="1537"/>
      <c r="N911" s="1067"/>
      <c r="O911" s="1067"/>
    </row>
    <row r="912" spans="1:15" s="886" customFormat="1">
      <c r="A912" s="883"/>
      <c r="B912" s="1152"/>
      <c r="C912" s="884"/>
      <c r="D912" s="884"/>
      <c r="E912" s="884"/>
      <c r="F912" s="895"/>
      <c r="H912" s="1153"/>
      <c r="J912" s="1154"/>
      <c r="K912" s="827"/>
      <c r="L912" s="1537"/>
      <c r="M912" s="1537"/>
      <c r="N912" s="1067"/>
      <c r="O912" s="1067"/>
    </row>
    <row r="913" spans="1:15" s="886" customFormat="1">
      <c r="A913" s="883"/>
      <c r="B913" s="1152"/>
      <c r="C913" s="884"/>
      <c r="D913" s="884"/>
      <c r="E913" s="884"/>
      <c r="F913" s="895"/>
      <c r="H913" s="1153"/>
      <c r="J913" s="1154"/>
      <c r="K913" s="827"/>
      <c r="L913" s="1537"/>
      <c r="M913" s="1537"/>
      <c r="N913" s="1067"/>
      <c r="O913" s="1067"/>
    </row>
    <row r="914" spans="1:15" s="886" customFormat="1">
      <c r="A914" s="883"/>
      <c r="B914" s="1152"/>
      <c r="C914" s="884"/>
      <c r="D914" s="884"/>
      <c r="E914" s="884"/>
      <c r="F914" s="895"/>
      <c r="H914" s="1153"/>
      <c r="J914" s="1154"/>
      <c r="K914" s="827"/>
      <c r="L914" s="1537"/>
      <c r="M914" s="1537"/>
      <c r="N914" s="1067"/>
      <c r="O914" s="1067"/>
    </row>
    <row r="915" spans="1:15" s="886" customFormat="1">
      <c r="A915" s="883"/>
      <c r="B915" s="1152"/>
      <c r="C915" s="884"/>
      <c r="D915" s="884"/>
      <c r="E915" s="884"/>
      <c r="F915" s="895"/>
      <c r="H915" s="1153"/>
      <c r="J915" s="1154"/>
      <c r="K915" s="827"/>
      <c r="L915" s="1537"/>
      <c r="M915" s="1537"/>
      <c r="N915" s="1067"/>
      <c r="O915" s="1067"/>
    </row>
    <row r="916" spans="1:15" s="886" customFormat="1">
      <c r="A916" s="883"/>
      <c r="B916" s="1152"/>
      <c r="C916" s="884"/>
      <c r="D916" s="884"/>
      <c r="E916" s="884"/>
      <c r="F916" s="895"/>
      <c r="H916" s="1153"/>
      <c r="J916" s="1154"/>
      <c r="K916" s="827"/>
      <c r="L916" s="1537"/>
      <c r="M916" s="1537"/>
      <c r="N916" s="1067"/>
      <c r="O916" s="1067"/>
    </row>
    <row r="917" spans="1:15" s="886" customFormat="1">
      <c r="A917" s="883"/>
      <c r="B917" s="1152"/>
      <c r="C917" s="884"/>
      <c r="D917" s="884"/>
      <c r="E917" s="884"/>
      <c r="F917" s="895"/>
      <c r="H917" s="1153"/>
      <c r="J917" s="1154"/>
      <c r="K917" s="827"/>
      <c r="L917" s="1537"/>
      <c r="M917" s="1537"/>
      <c r="N917" s="1067"/>
      <c r="O917" s="1067"/>
    </row>
    <row r="918" spans="1:15" s="886" customFormat="1">
      <c r="A918" s="883"/>
      <c r="B918" s="1152"/>
      <c r="C918" s="884"/>
      <c r="D918" s="884"/>
      <c r="E918" s="884"/>
      <c r="F918" s="895"/>
      <c r="H918" s="1153"/>
      <c r="J918" s="1154"/>
      <c r="K918" s="827"/>
      <c r="L918" s="1537"/>
      <c r="M918" s="1537"/>
      <c r="N918" s="1067"/>
      <c r="O918" s="1067"/>
    </row>
    <row r="919" spans="1:15" s="886" customFormat="1">
      <c r="A919" s="883"/>
      <c r="B919" s="1152"/>
      <c r="C919" s="884"/>
      <c r="D919" s="884"/>
      <c r="E919" s="884"/>
      <c r="F919" s="895"/>
      <c r="H919" s="1153"/>
      <c r="J919" s="1154"/>
      <c r="K919" s="827"/>
      <c r="L919" s="1537"/>
      <c r="M919" s="1537"/>
      <c r="N919" s="1067"/>
      <c r="O919" s="1067"/>
    </row>
    <row r="920" spans="1:15" s="886" customFormat="1">
      <c r="A920" s="883"/>
      <c r="B920" s="1152"/>
      <c r="C920" s="884"/>
      <c r="D920" s="884"/>
      <c r="E920" s="884"/>
      <c r="F920" s="895"/>
      <c r="H920" s="1153"/>
      <c r="J920" s="1154"/>
      <c r="K920" s="827"/>
      <c r="L920" s="1537"/>
      <c r="M920" s="1537"/>
      <c r="N920" s="1067"/>
      <c r="O920" s="1067"/>
    </row>
    <row r="921" spans="1:15" s="886" customFormat="1">
      <c r="A921" s="883"/>
      <c r="B921" s="1152"/>
      <c r="C921" s="884"/>
      <c r="D921" s="884"/>
      <c r="E921" s="884"/>
      <c r="F921" s="895"/>
      <c r="H921" s="1153"/>
      <c r="J921" s="1154"/>
      <c r="K921" s="827"/>
      <c r="L921" s="1537"/>
      <c r="M921" s="1537"/>
      <c r="N921" s="1067"/>
      <c r="O921" s="1067"/>
    </row>
    <row r="922" spans="1:15" s="886" customFormat="1">
      <c r="A922" s="883"/>
      <c r="B922" s="1152"/>
      <c r="C922" s="884"/>
      <c r="D922" s="884"/>
      <c r="E922" s="884"/>
      <c r="F922" s="895"/>
      <c r="H922" s="1153"/>
      <c r="J922" s="1154"/>
      <c r="K922" s="827"/>
      <c r="L922" s="1537"/>
      <c r="M922" s="1537"/>
      <c r="N922" s="1067"/>
      <c r="O922" s="1067"/>
    </row>
    <row r="923" spans="1:15" s="886" customFormat="1">
      <c r="A923" s="883"/>
      <c r="B923" s="1152"/>
      <c r="C923" s="884"/>
      <c r="D923" s="884"/>
      <c r="E923" s="884"/>
      <c r="F923" s="895"/>
      <c r="H923" s="1153"/>
      <c r="J923" s="1154"/>
      <c r="K923" s="827"/>
      <c r="L923" s="1537"/>
      <c r="M923" s="1537"/>
      <c r="N923" s="1067"/>
      <c r="O923" s="1067"/>
    </row>
    <row r="924" spans="1:15" s="886" customFormat="1">
      <c r="A924" s="883"/>
      <c r="B924" s="1152"/>
      <c r="C924" s="884"/>
      <c r="D924" s="884"/>
      <c r="E924" s="884"/>
      <c r="F924" s="895"/>
      <c r="H924" s="1153"/>
      <c r="J924" s="1154"/>
      <c r="K924" s="827"/>
      <c r="L924" s="1537"/>
      <c r="M924" s="1537"/>
      <c r="N924" s="1067"/>
      <c r="O924" s="1067"/>
    </row>
    <row r="925" spans="1:15" s="886" customFormat="1">
      <c r="A925" s="883"/>
      <c r="B925" s="1152"/>
      <c r="C925" s="884"/>
      <c r="D925" s="884"/>
      <c r="E925" s="884"/>
      <c r="F925" s="895"/>
      <c r="H925" s="1153"/>
      <c r="J925" s="1154"/>
      <c r="K925" s="827"/>
      <c r="L925" s="1537"/>
      <c r="M925" s="1537"/>
      <c r="N925" s="1067"/>
      <c r="O925" s="1067"/>
    </row>
    <row r="926" spans="1:15" s="886" customFormat="1">
      <c r="A926" s="883"/>
      <c r="B926" s="1152"/>
      <c r="C926" s="884"/>
      <c r="D926" s="884"/>
      <c r="E926" s="884"/>
      <c r="F926" s="895"/>
      <c r="H926" s="1153"/>
      <c r="J926" s="1154"/>
      <c r="K926" s="827"/>
      <c r="L926" s="1537"/>
      <c r="M926" s="1537"/>
      <c r="N926" s="1067"/>
      <c r="O926" s="1067"/>
    </row>
    <row r="927" spans="1:15" s="886" customFormat="1">
      <c r="A927" s="883"/>
      <c r="B927" s="1152"/>
      <c r="C927" s="884"/>
      <c r="D927" s="884"/>
      <c r="E927" s="884"/>
      <c r="F927" s="895"/>
      <c r="H927" s="1153"/>
      <c r="J927" s="1154"/>
      <c r="K927" s="827"/>
      <c r="L927" s="1537"/>
      <c r="M927" s="1537"/>
      <c r="N927" s="1067"/>
      <c r="O927" s="1067"/>
    </row>
    <row r="928" spans="1:15" s="886" customFormat="1">
      <c r="A928" s="883"/>
      <c r="B928" s="1152"/>
      <c r="C928" s="884"/>
      <c r="D928" s="884"/>
      <c r="E928" s="884"/>
      <c r="F928" s="895"/>
      <c r="H928" s="1153"/>
      <c r="J928" s="1154"/>
      <c r="K928" s="827"/>
      <c r="L928" s="1537"/>
      <c r="M928" s="1537"/>
      <c r="N928" s="1067"/>
      <c r="O928" s="1067"/>
    </row>
    <row r="929" spans="1:15" s="886" customFormat="1">
      <c r="A929" s="883"/>
      <c r="B929" s="1152"/>
      <c r="C929" s="884"/>
      <c r="D929" s="884"/>
      <c r="E929" s="884"/>
      <c r="F929" s="895"/>
      <c r="H929" s="1153"/>
      <c r="J929" s="1154"/>
      <c r="K929" s="827"/>
      <c r="L929" s="1537"/>
      <c r="M929" s="1537"/>
      <c r="N929" s="1067"/>
      <c r="O929" s="1067"/>
    </row>
    <row r="930" spans="1:15" s="886" customFormat="1">
      <c r="A930" s="883"/>
      <c r="B930" s="1152"/>
      <c r="C930" s="884"/>
      <c r="D930" s="884"/>
      <c r="E930" s="884"/>
      <c r="F930" s="895"/>
      <c r="H930" s="1153"/>
      <c r="J930" s="1154"/>
      <c r="K930" s="827"/>
      <c r="L930" s="1537"/>
      <c r="M930" s="1537"/>
      <c r="N930" s="1067"/>
      <c r="O930" s="1067"/>
    </row>
    <row r="931" spans="1:15" s="886" customFormat="1">
      <c r="A931" s="883"/>
      <c r="B931" s="1152"/>
      <c r="C931" s="884"/>
      <c r="D931" s="884"/>
      <c r="E931" s="884"/>
      <c r="F931" s="895"/>
      <c r="H931" s="1153"/>
      <c r="J931" s="1154"/>
      <c r="K931" s="827"/>
      <c r="L931" s="1537"/>
      <c r="M931" s="1537"/>
      <c r="N931" s="1067"/>
      <c r="O931" s="1067"/>
    </row>
    <row r="932" spans="1:15" s="886" customFormat="1">
      <c r="A932" s="883"/>
      <c r="B932" s="1152"/>
      <c r="C932" s="884"/>
      <c r="D932" s="884"/>
      <c r="E932" s="884"/>
      <c r="F932" s="895"/>
      <c r="H932" s="1153"/>
      <c r="J932" s="1154"/>
      <c r="K932" s="827"/>
      <c r="L932" s="1537"/>
      <c r="M932" s="1537"/>
      <c r="N932" s="1067"/>
      <c r="O932" s="1067"/>
    </row>
    <row r="933" spans="1:15" s="886" customFormat="1">
      <c r="A933" s="883"/>
      <c r="B933" s="1152"/>
      <c r="C933" s="884"/>
      <c r="D933" s="884"/>
      <c r="E933" s="884"/>
      <c r="F933" s="895"/>
      <c r="H933" s="1153"/>
      <c r="J933" s="1154"/>
      <c r="K933" s="827"/>
      <c r="L933" s="1537"/>
      <c r="M933" s="1537"/>
      <c r="N933" s="1067"/>
      <c r="O933" s="1067"/>
    </row>
    <row r="934" spans="1:15" s="886" customFormat="1">
      <c r="A934" s="883"/>
      <c r="B934" s="1152"/>
      <c r="C934" s="884"/>
      <c r="D934" s="884"/>
      <c r="E934" s="884"/>
      <c r="F934" s="895"/>
      <c r="H934" s="1153"/>
      <c r="J934" s="1154"/>
      <c r="K934" s="827"/>
      <c r="L934" s="1537"/>
      <c r="M934" s="1537"/>
      <c r="N934" s="1067"/>
      <c r="O934" s="1067"/>
    </row>
    <row r="935" spans="1:15" s="886" customFormat="1">
      <c r="A935" s="883"/>
      <c r="B935" s="1152"/>
      <c r="C935" s="884"/>
      <c r="D935" s="884"/>
      <c r="E935" s="884"/>
      <c r="F935" s="895"/>
      <c r="H935" s="1153"/>
      <c r="J935" s="1154"/>
      <c r="K935" s="827"/>
      <c r="L935" s="1537"/>
      <c r="M935" s="1537"/>
      <c r="N935" s="1067"/>
      <c r="O935" s="1067"/>
    </row>
    <row r="936" spans="1:15" s="886" customFormat="1">
      <c r="A936" s="883"/>
      <c r="B936" s="1152"/>
      <c r="C936" s="884"/>
      <c r="D936" s="884"/>
      <c r="E936" s="884"/>
      <c r="F936" s="895"/>
      <c r="H936" s="1153"/>
      <c r="J936" s="1154"/>
      <c r="K936" s="827"/>
      <c r="L936" s="1537"/>
      <c r="M936" s="1537"/>
      <c r="N936" s="1067"/>
      <c r="O936" s="1067"/>
    </row>
    <row r="937" spans="1:15" s="886" customFormat="1">
      <c r="A937" s="883"/>
      <c r="B937" s="1152"/>
      <c r="C937" s="884"/>
      <c r="D937" s="884"/>
      <c r="E937" s="884"/>
      <c r="F937" s="895"/>
      <c r="H937" s="1153"/>
      <c r="J937" s="1154"/>
      <c r="K937" s="827"/>
      <c r="L937" s="1537"/>
      <c r="M937" s="1537"/>
      <c r="N937" s="1067"/>
      <c r="O937" s="1067"/>
    </row>
    <row r="938" spans="1:15" s="886" customFormat="1">
      <c r="A938" s="883"/>
      <c r="B938" s="1152"/>
      <c r="C938" s="884"/>
      <c r="D938" s="884"/>
      <c r="E938" s="884"/>
      <c r="F938" s="895"/>
      <c r="H938" s="1153"/>
      <c r="J938" s="1154"/>
      <c r="K938" s="827"/>
      <c r="L938" s="1537"/>
      <c r="M938" s="1537"/>
      <c r="N938" s="1067"/>
      <c r="O938" s="1067"/>
    </row>
    <row r="939" spans="1:15" s="886" customFormat="1">
      <c r="A939" s="883"/>
      <c r="B939" s="1152"/>
      <c r="C939" s="884"/>
      <c r="D939" s="884"/>
      <c r="E939" s="884"/>
      <c r="F939" s="895"/>
      <c r="H939" s="1153"/>
      <c r="J939" s="1154"/>
      <c r="K939" s="827"/>
      <c r="L939" s="1537"/>
      <c r="M939" s="1537"/>
      <c r="N939" s="1067"/>
      <c r="O939" s="1067"/>
    </row>
    <row r="940" spans="1:15" s="886" customFormat="1">
      <c r="A940" s="883"/>
      <c r="B940" s="1152"/>
      <c r="C940" s="884"/>
      <c r="D940" s="884"/>
      <c r="E940" s="884"/>
      <c r="F940" s="895"/>
      <c r="H940" s="1153"/>
      <c r="J940" s="1154"/>
      <c r="K940" s="827"/>
      <c r="L940" s="1537"/>
      <c r="M940" s="1537"/>
      <c r="N940" s="1067"/>
      <c r="O940" s="1067"/>
    </row>
    <row r="941" spans="1:15" s="886" customFormat="1">
      <c r="A941" s="883"/>
      <c r="B941" s="1152"/>
      <c r="C941" s="884"/>
      <c r="D941" s="884"/>
      <c r="E941" s="884"/>
      <c r="F941" s="895"/>
      <c r="H941" s="1153"/>
      <c r="J941" s="1154"/>
      <c r="K941" s="827"/>
      <c r="L941" s="1537"/>
      <c r="M941" s="1537"/>
      <c r="N941" s="1067"/>
      <c r="O941" s="1067"/>
    </row>
    <row r="942" spans="1:15" s="886" customFormat="1">
      <c r="A942" s="883"/>
      <c r="B942" s="1152"/>
      <c r="C942" s="884"/>
      <c r="D942" s="884"/>
      <c r="E942" s="884"/>
      <c r="F942" s="895"/>
      <c r="H942" s="1153"/>
      <c r="J942" s="1154"/>
      <c r="K942" s="827"/>
      <c r="L942" s="1537"/>
      <c r="M942" s="1537"/>
      <c r="N942" s="1067"/>
      <c r="O942" s="1067"/>
    </row>
    <row r="943" spans="1:15" s="886" customFormat="1">
      <c r="A943" s="883"/>
      <c r="B943" s="1152"/>
      <c r="C943" s="884"/>
      <c r="D943" s="884"/>
      <c r="E943" s="884"/>
      <c r="F943" s="895"/>
      <c r="H943" s="1153"/>
      <c r="J943" s="1154"/>
      <c r="K943" s="827"/>
      <c r="L943" s="1537"/>
      <c r="M943" s="1537"/>
      <c r="N943" s="1067"/>
      <c r="O943" s="1067"/>
    </row>
    <row r="944" spans="1:15" s="886" customFormat="1">
      <c r="A944" s="883"/>
      <c r="B944" s="1152"/>
      <c r="C944" s="884"/>
      <c r="D944" s="884"/>
      <c r="E944" s="884"/>
      <c r="F944" s="895"/>
      <c r="H944" s="1153"/>
      <c r="J944" s="1154"/>
      <c r="K944" s="827"/>
      <c r="L944" s="1537"/>
      <c r="M944" s="1537"/>
      <c r="N944" s="1067"/>
      <c r="O944" s="1067"/>
    </row>
    <row r="945" spans="1:15" s="886" customFormat="1">
      <c r="A945" s="883"/>
      <c r="B945" s="1152"/>
      <c r="C945" s="884"/>
      <c r="D945" s="884"/>
      <c r="E945" s="884"/>
      <c r="F945" s="895"/>
      <c r="H945" s="1153"/>
      <c r="J945" s="1154"/>
      <c r="K945" s="827"/>
      <c r="L945" s="1537"/>
      <c r="M945" s="1537"/>
      <c r="N945" s="1067"/>
      <c r="O945" s="1067"/>
    </row>
    <row r="946" spans="1:15" s="886" customFormat="1">
      <c r="A946" s="883"/>
      <c r="B946" s="1152"/>
      <c r="C946" s="884"/>
      <c r="D946" s="884"/>
      <c r="E946" s="884"/>
      <c r="F946" s="895"/>
      <c r="H946" s="1153"/>
      <c r="J946" s="1154"/>
      <c r="K946" s="827"/>
      <c r="L946" s="1537"/>
      <c r="M946" s="1537"/>
      <c r="N946" s="1067"/>
      <c r="O946" s="1067"/>
    </row>
    <row r="947" spans="1:15" s="886" customFormat="1">
      <c r="A947" s="883"/>
      <c r="B947" s="1152"/>
      <c r="C947" s="884"/>
      <c r="D947" s="884"/>
      <c r="E947" s="884"/>
      <c r="F947" s="895"/>
      <c r="H947" s="1153"/>
      <c r="J947" s="1154"/>
      <c r="K947" s="827"/>
      <c r="L947" s="1537"/>
      <c r="M947" s="1537"/>
      <c r="N947" s="1067"/>
      <c r="O947" s="1067"/>
    </row>
    <row r="948" spans="1:15" s="886" customFormat="1">
      <c r="A948" s="883"/>
      <c r="B948" s="1152"/>
      <c r="C948" s="884"/>
      <c r="D948" s="884"/>
      <c r="E948" s="884"/>
      <c r="F948" s="895"/>
      <c r="H948" s="1153"/>
      <c r="J948" s="1154"/>
      <c r="K948" s="827"/>
      <c r="L948" s="1537"/>
      <c r="M948" s="1537"/>
      <c r="N948" s="1067"/>
      <c r="O948" s="1067"/>
    </row>
    <row r="949" spans="1:15" s="886" customFormat="1">
      <c r="A949" s="883"/>
      <c r="B949" s="1152"/>
      <c r="C949" s="884"/>
      <c r="D949" s="884"/>
      <c r="E949" s="884"/>
      <c r="F949" s="895"/>
      <c r="H949" s="1153"/>
      <c r="J949" s="1154"/>
      <c r="K949" s="827"/>
      <c r="L949" s="1537"/>
      <c r="M949" s="1537"/>
      <c r="N949" s="1067"/>
      <c r="O949" s="1067"/>
    </row>
    <row r="950" spans="1:15" s="886" customFormat="1">
      <c r="A950" s="883"/>
      <c r="B950" s="1152"/>
      <c r="C950" s="884"/>
      <c r="D950" s="884"/>
      <c r="E950" s="884"/>
      <c r="F950" s="895"/>
      <c r="H950" s="1153"/>
      <c r="J950" s="1154"/>
      <c r="K950" s="827"/>
      <c r="L950" s="1537"/>
      <c r="M950" s="1537"/>
      <c r="N950" s="1067"/>
      <c r="O950" s="1067"/>
    </row>
    <row r="951" spans="1:15" s="886" customFormat="1">
      <c r="A951" s="883"/>
      <c r="B951" s="1152"/>
      <c r="C951" s="884"/>
      <c r="D951" s="884"/>
      <c r="E951" s="884"/>
      <c r="F951" s="895"/>
      <c r="H951" s="1153"/>
      <c r="J951" s="1154"/>
      <c r="K951" s="827"/>
      <c r="L951" s="1537"/>
      <c r="M951" s="1537"/>
      <c r="N951" s="1067"/>
      <c r="O951" s="1067"/>
    </row>
    <row r="952" spans="1:15" s="886" customFormat="1">
      <c r="A952" s="883"/>
      <c r="B952" s="1152"/>
      <c r="C952" s="884"/>
      <c r="D952" s="884"/>
      <c r="E952" s="884"/>
      <c r="F952" s="895"/>
      <c r="H952" s="1153"/>
      <c r="J952" s="1154"/>
      <c r="K952" s="827"/>
      <c r="L952" s="1537"/>
      <c r="M952" s="1537"/>
      <c r="N952" s="1067"/>
      <c r="O952" s="1067"/>
    </row>
    <row r="953" spans="1:15" s="886" customFormat="1">
      <c r="A953" s="883"/>
      <c r="B953" s="1152"/>
      <c r="C953" s="884"/>
      <c r="D953" s="884"/>
      <c r="E953" s="884"/>
      <c r="F953" s="895"/>
      <c r="H953" s="1153"/>
      <c r="J953" s="1154"/>
      <c r="K953" s="827"/>
      <c r="L953" s="1537"/>
      <c r="M953" s="1537"/>
      <c r="N953" s="1067"/>
      <c r="O953" s="1067"/>
    </row>
    <row r="954" spans="1:15" s="886" customFormat="1">
      <c r="A954" s="883"/>
      <c r="B954" s="1152"/>
      <c r="C954" s="884"/>
      <c r="D954" s="884"/>
      <c r="E954" s="884"/>
      <c r="F954" s="895"/>
      <c r="H954" s="1153"/>
      <c r="J954" s="1154"/>
      <c r="K954" s="827"/>
      <c r="L954" s="1537"/>
      <c r="M954" s="1537"/>
      <c r="N954" s="1067"/>
      <c r="O954" s="1067"/>
    </row>
    <row r="955" spans="1:15" s="886" customFormat="1">
      <c r="A955" s="883"/>
      <c r="B955" s="1152"/>
      <c r="C955" s="884"/>
      <c r="D955" s="884"/>
      <c r="E955" s="884"/>
      <c r="F955" s="895"/>
      <c r="H955" s="1153"/>
      <c r="J955" s="1154"/>
      <c r="K955" s="827"/>
      <c r="L955" s="1537"/>
      <c r="M955" s="1537"/>
      <c r="N955" s="1067"/>
      <c r="O955" s="1067"/>
    </row>
    <row r="956" spans="1:15" s="886" customFormat="1">
      <c r="A956" s="883"/>
      <c r="B956" s="1152"/>
      <c r="C956" s="884"/>
      <c r="D956" s="884"/>
      <c r="E956" s="884"/>
      <c r="F956" s="895"/>
      <c r="H956" s="1153"/>
      <c r="J956" s="1154"/>
      <c r="K956" s="827"/>
      <c r="L956" s="1537"/>
      <c r="M956" s="1537"/>
      <c r="N956" s="1067"/>
      <c r="O956" s="1067"/>
    </row>
    <row r="957" spans="1:15" s="886" customFormat="1">
      <c r="A957" s="883"/>
      <c r="B957" s="1152"/>
      <c r="C957" s="884"/>
      <c r="D957" s="884"/>
      <c r="E957" s="884"/>
      <c r="F957" s="895"/>
      <c r="H957" s="1153"/>
      <c r="J957" s="1154"/>
      <c r="K957" s="827"/>
      <c r="L957" s="1537"/>
      <c r="M957" s="1537"/>
      <c r="N957" s="1067"/>
      <c r="O957" s="1067"/>
    </row>
    <row r="958" spans="1:15" s="886" customFormat="1">
      <c r="A958" s="883"/>
      <c r="B958" s="1152"/>
      <c r="C958" s="884"/>
      <c r="D958" s="884"/>
      <c r="E958" s="884"/>
      <c r="F958" s="895"/>
      <c r="H958" s="1153"/>
      <c r="J958" s="1154"/>
      <c r="K958" s="827"/>
      <c r="L958" s="1537"/>
      <c r="M958" s="1537"/>
      <c r="N958" s="1067"/>
      <c r="O958" s="1067"/>
    </row>
    <row r="959" spans="1:15" s="886" customFormat="1">
      <c r="A959" s="883"/>
      <c r="B959" s="1152"/>
      <c r="C959" s="884"/>
      <c r="D959" s="884"/>
      <c r="E959" s="884"/>
      <c r="F959" s="895"/>
      <c r="H959" s="1153"/>
      <c r="J959" s="1154"/>
      <c r="K959" s="827"/>
      <c r="L959" s="1537"/>
      <c r="M959" s="1537"/>
      <c r="N959" s="1067"/>
      <c r="O959" s="1067"/>
    </row>
    <row r="960" spans="1:15" s="886" customFormat="1">
      <c r="A960" s="883"/>
      <c r="B960" s="1152"/>
      <c r="C960" s="884"/>
      <c r="D960" s="884"/>
      <c r="E960" s="884"/>
      <c r="F960" s="895"/>
      <c r="H960" s="1153"/>
      <c r="J960" s="1154"/>
      <c r="K960" s="827"/>
      <c r="L960" s="1537"/>
      <c r="M960" s="1537"/>
      <c r="N960" s="1067"/>
      <c r="O960" s="1067"/>
    </row>
    <row r="961" spans="1:15" s="886" customFormat="1">
      <c r="A961" s="883"/>
      <c r="B961" s="1152"/>
      <c r="C961" s="884"/>
      <c r="D961" s="884"/>
      <c r="E961" s="884"/>
      <c r="F961" s="895"/>
      <c r="H961" s="1153"/>
      <c r="J961" s="1154"/>
      <c r="K961" s="827"/>
      <c r="L961" s="1537"/>
      <c r="M961" s="1537"/>
      <c r="N961" s="1067"/>
      <c r="O961" s="1067"/>
    </row>
    <row r="962" spans="1:15" s="886" customFormat="1">
      <c r="A962" s="883"/>
      <c r="B962" s="1152"/>
      <c r="C962" s="884"/>
      <c r="D962" s="884"/>
      <c r="E962" s="884"/>
      <c r="F962" s="895"/>
      <c r="H962" s="1153"/>
      <c r="J962" s="1154"/>
      <c r="K962" s="827"/>
      <c r="L962" s="1537"/>
      <c r="M962" s="1537"/>
      <c r="N962" s="1067"/>
      <c r="O962" s="1067"/>
    </row>
    <row r="963" spans="1:15" s="886" customFormat="1">
      <c r="A963" s="883"/>
      <c r="B963" s="1152"/>
      <c r="C963" s="884"/>
      <c r="D963" s="884"/>
      <c r="E963" s="884"/>
      <c r="F963" s="895"/>
      <c r="H963" s="1153"/>
      <c r="J963" s="1154"/>
      <c r="K963" s="827"/>
      <c r="L963" s="1537"/>
      <c r="M963" s="1537"/>
      <c r="N963" s="1067"/>
      <c r="O963" s="1067"/>
    </row>
    <row r="964" spans="1:15" s="886" customFormat="1">
      <c r="A964" s="883"/>
      <c r="B964" s="1152"/>
      <c r="C964" s="884"/>
      <c r="D964" s="884"/>
      <c r="E964" s="884"/>
      <c r="F964" s="895"/>
      <c r="H964" s="1153"/>
      <c r="J964" s="1154"/>
      <c r="K964" s="827"/>
      <c r="L964" s="1537"/>
      <c r="M964" s="1537"/>
      <c r="N964" s="1067"/>
      <c r="O964" s="1067"/>
    </row>
    <row r="965" spans="1:15" s="886" customFormat="1">
      <c r="A965" s="883"/>
      <c r="B965" s="1152"/>
      <c r="C965" s="884"/>
      <c r="D965" s="884"/>
      <c r="E965" s="884"/>
      <c r="F965" s="895"/>
      <c r="H965" s="1153"/>
      <c r="J965" s="1154"/>
      <c r="K965" s="827"/>
      <c r="L965" s="1537"/>
      <c r="M965" s="1537"/>
      <c r="N965" s="1067"/>
      <c r="O965" s="1067"/>
    </row>
    <row r="966" spans="1:15" s="886" customFormat="1">
      <c r="A966" s="883"/>
      <c r="B966" s="1152"/>
      <c r="C966" s="884"/>
      <c r="D966" s="884"/>
      <c r="E966" s="884"/>
      <c r="F966" s="895"/>
      <c r="H966" s="1153"/>
      <c r="J966" s="1154"/>
      <c r="K966" s="827"/>
      <c r="L966" s="1537"/>
      <c r="M966" s="1537"/>
      <c r="N966" s="1067"/>
      <c r="O966" s="1067"/>
    </row>
    <row r="967" spans="1:15" s="886" customFormat="1">
      <c r="A967" s="883"/>
      <c r="B967" s="1152"/>
      <c r="C967" s="884"/>
      <c r="D967" s="884"/>
      <c r="E967" s="884"/>
      <c r="F967" s="895"/>
      <c r="H967" s="1153"/>
      <c r="J967" s="1154"/>
      <c r="K967" s="827"/>
      <c r="L967" s="1537"/>
      <c r="M967" s="1537"/>
      <c r="N967" s="1067"/>
      <c r="O967" s="1067"/>
    </row>
    <row r="968" spans="1:15" s="886" customFormat="1">
      <c r="A968" s="883"/>
      <c r="B968" s="1152"/>
      <c r="C968" s="884"/>
      <c r="D968" s="884"/>
      <c r="E968" s="884"/>
      <c r="F968" s="895"/>
      <c r="H968" s="1153"/>
      <c r="J968" s="1154"/>
      <c r="K968" s="827"/>
      <c r="L968" s="1537"/>
      <c r="M968" s="1537"/>
      <c r="N968" s="1067"/>
      <c r="O968" s="1067"/>
    </row>
    <row r="969" spans="1:15" s="886" customFormat="1">
      <c r="A969" s="883"/>
      <c r="B969" s="1152"/>
      <c r="C969" s="884"/>
      <c r="D969" s="884"/>
      <c r="E969" s="884"/>
      <c r="F969" s="895"/>
      <c r="H969" s="1153"/>
      <c r="J969" s="1154"/>
      <c r="K969" s="827"/>
      <c r="L969" s="1537"/>
      <c r="M969" s="1537"/>
      <c r="N969" s="1067"/>
      <c r="O969" s="1067"/>
    </row>
    <row r="970" spans="1:15" s="886" customFormat="1">
      <c r="A970" s="883"/>
      <c r="B970" s="1152"/>
      <c r="C970" s="884"/>
      <c r="D970" s="884"/>
      <c r="E970" s="884"/>
      <c r="F970" s="895"/>
      <c r="H970" s="1153"/>
      <c r="J970" s="1154"/>
      <c r="K970" s="827"/>
      <c r="L970" s="1537"/>
      <c r="M970" s="1537"/>
      <c r="N970" s="1067"/>
      <c r="O970" s="1067"/>
    </row>
    <row r="971" spans="1:15" s="886" customFormat="1">
      <c r="A971" s="883"/>
      <c r="B971" s="1152"/>
      <c r="C971" s="884"/>
      <c r="D971" s="884"/>
      <c r="E971" s="884"/>
      <c r="F971" s="895"/>
      <c r="H971" s="1153"/>
      <c r="J971" s="1154"/>
      <c r="K971" s="827"/>
      <c r="L971" s="1537"/>
      <c r="M971" s="1537"/>
      <c r="N971" s="1067"/>
      <c r="O971" s="1067"/>
    </row>
    <row r="972" spans="1:15" s="886" customFormat="1">
      <c r="A972" s="883"/>
      <c r="B972" s="1152"/>
      <c r="C972" s="884"/>
      <c r="D972" s="884"/>
      <c r="E972" s="884"/>
      <c r="F972" s="895"/>
      <c r="H972" s="1153"/>
      <c r="J972" s="1154"/>
      <c r="K972" s="827"/>
      <c r="L972" s="1537"/>
      <c r="M972" s="1537"/>
      <c r="N972" s="1067"/>
      <c r="O972" s="1067"/>
    </row>
    <row r="973" spans="1:15" s="886" customFormat="1">
      <c r="A973" s="883"/>
      <c r="B973" s="1152"/>
      <c r="C973" s="884"/>
      <c r="D973" s="884"/>
      <c r="E973" s="884"/>
      <c r="F973" s="895"/>
      <c r="H973" s="1153"/>
      <c r="J973" s="1154"/>
      <c r="K973" s="827"/>
      <c r="L973" s="1537"/>
      <c r="M973" s="1537"/>
      <c r="N973" s="1067"/>
      <c r="O973" s="1067"/>
    </row>
    <row r="974" spans="1:15" s="886" customFormat="1">
      <c r="A974" s="883"/>
      <c r="B974" s="1152"/>
      <c r="C974" s="884"/>
      <c r="D974" s="884"/>
      <c r="E974" s="884"/>
      <c r="F974" s="895"/>
      <c r="H974" s="1153"/>
      <c r="J974" s="1154"/>
      <c r="K974" s="827"/>
      <c r="L974" s="1537"/>
      <c r="M974" s="1537"/>
      <c r="N974" s="1067"/>
      <c r="O974" s="1067"/>
    </row>
    <row r="975" spans="1:15" s="886" customFormat="1">
      <c r="A975" s="883"/>
      <c r="B975" s="1152"/>
      <c r="C975" s="884"/>
      <c r="D975" s="884"/>
      <c r="E975" s="884"/>
      <c r="F975" s="895"/>
      <c r="H975" s="1153"/>
      <c r="J975" s="1154"/>
      <c r="K975" s="827"/>
      <c r="L975" s="1537"/>
      <c r="M975" s="1537"/>
      <c r="N975" s="1067"/>
      <c r="O975" s="1067"/>
    </row>
    <row r="976" spans="1:15" s="886" customFormat="1">
      <c r="A976" s="883"/>
      <c r="B976" s="1152"/>
      <c r="C976" s="884"/>
      <c r="D976" s="884"/>
      <c r="E976" s="884"/>
      <c r="F976" s="895"/>
      <c r="H976" s="1153"/>
      <c r="J976" s="1154"/>
      <c r="K976" s="827"/>
      <c r="L976" s="1537"/>
      <c r="M976" s="1537"/>
      <c r="N976" s="1067"/>
      <c r="O976" s="1067"/>
    </row>
    <row r="977" spans="1:15" s="886" customFormat="1">
      <c r="A977" s="883"/>
      <c r="B977" s="1152"/>
      <c r="C977" s="884"/>
      <c r="D977" s="884"/>
      <c r="E977" s="884"/>
      <c r="F977" s="895"/>
      <c r="H977" s="1153"/>
      <c r="J977" s="1154"/>
      <c r="K977" s="827"/>
      <c r="L977" s="1537"/>
      <c r="M977" s="1537"/>
      <c r="N977" s="1067"/>
      <c r="O977" s="1067"/>
    </row>
    <row r="978" spans="1:15" s="886" customFormat="1">
      <c r="A978" s="883"/>
      <c r="B978" s="1152"/>
      <c r="C978" s="884"/>
      <c r="D978" s="884"/>
      <c r="E978" s="884"/>
      <c r="F978" s="895"/>
      <c r="H978" s="1153"/>
      <c r="J978" s="1154"/>
      <c r="K978" s="827"/>
      <c r="L978" s="1537"/>
      <c r="M978" s="1537"/>
      <c r="N978" s="1067"/>
      <c r="O978" s="1067"/>
    </row>
    <row r="979" spans="1:15" s="886" customFormat="1">
      <c r="A979" s="883"/>
      <c r="B979" s="1152"/>
      <c r="C979" s="884"/>
      <c r="D979" s="884"/>
      <c r="E979" s="884"/>
      <c r="F979" s="895"/>
      <c r="H979" s="1153"/>
      <c r="J979" s="1154"/>
      <c r="K979" s="827"/>
      <c r="L979" s="1537"/>
      <c r="M979" s="1537"/>
      <c r="N979" s="1067"/>
      <c r="O979" s="1067"/>
    </row>
    <row r="980" spans="1:15" s="886" customFormat="1">
      <c r="A980" s="883"/>
      <c r="B980" s="1152"/>
      <c r="C980" s="884"/>
      <c r="D980" s="884"/>
      <c r="E980" s="884"/>
      <c r="F980" s="895"/>
      <c r="H980" s="1153"/>
      <c r="J980" s="1154"/>
      <c r="K980" s="827"/>
      <c r="L980" s="1537"/>
      <c r="M980" s="1537"/>
      <c r="N980" s="1067"/>
      <c r="O980" s="1067"/>
    </row>
    <row r="981" spans="1:15" s="886" customFormat="1">
      <c r="A981" s="883"/>
      <c r="B981" s="1152"/>
      <c r="C981" s="884"/>
      <c r="D981" s="884"/>
      <c r="E981" s="884"/>
      <c r="F981" s="895"/>
      <c r="H981" s="1153"/>
      <c r="J981" s="1154"/>
      <c r="K981" s="827"/>
      <c r="L981" s="1537"/>
      <c r="M981" s="1537"/>
      <c r="N981" s="1067"/>
      <c r="O981" s="1067"/>
    </row>
    <row r="982" spans="1:15" s="886" customFormat="1">
      <c r="A982" s="883"/>
      <c r="B982" s="1152"/>
      <c r="C982" s="884"/>
      <c r="D982" s="884"/>
      <c r="E982" s="884"/>
      <c r="F982" s="895"/>
      <c r="H982" s="1153"/>
      <c r="J982" s="1154"/>
      <c r="K982" s="827"/>
      <c r="L982" s="1537"/>
      <c r="M982" s="1537"/>
      <c r="N982" s="1067"/>
      <c r="O982" s="1067"/>
    </row>
    <row r="983" spans="1:15" s="886" customFormat="1">
      <c r="A983" s="883"/>
      <c r="B983" s="1152"/>
      <c r="C983" s="884"/>
      <c r="D983" s="884"/>
      <c r="E983" s="884"/>
      <c r="F983" s="895"/>
      <c r="H983" s="1153"/>
      <c r="J983" s="1154"/>
      <c r="K983" s="827"/>
      <c r="L983" s="1537"/>
      <c r="M983" s="1537"/>
      <c r="N983" s="1067"/>
      <c r="O983" s="1067"/>
    </row>
    <row r="984" spans="1:15" s="886" customFormat="1">
      <c r="A984" s="883"/>
      <c r="B984" s="1152"/>
      <c r="C984" s="884"/>
      <c r="D984" s="884"/>
      <c r="E984" s="884"/>
      <c r="F984" s="895"/>
      <c r="H984" s="1153"/>
      <c r="J984" s="1154"/>
      <c r="K984" s="827"/>
      <c r="L984" s="1537"/>
      <c r="M984" s="1537"/>
      <c r="N984" s="1067"/>
      <c r="O984" s="1067"/>
    </row>
    <row r="985" spans="1:15" s="886" customFormat="1">
      <c r="A985" s="883"/>
      <c r="B985" s="1152"/>
      <c r="C985" s="884"/>
      <c r="D985" s="884"/>
      <c r="E985" s="884"/>
      <c r="F985" s="895"/>
      <c r="H985" s="1153"/>
      <c r="J985" s="1154"/>
      <c r="K985" s="827"/>
      <c r="L985" s="1537"/>
      <c r="M985" s="1537"/>
      <c r="N985" s="1067"/>
      <c r="O985" s="1067"/>
    </row>
    <row r="986" spans="1:15" s="886" customFormat="1">
      <c r="A986" s="883"/>
      <c r="B986" s="1152"/>
      <c r="C986" s="884"/>
      <c r="D986" s="884"/>
      <c r="E986" s="884"/>
      <c r="F986" s="895"/>
      <c r="H986" s="1153"/>
      <c r="J986" s="1154"/>
      <c r="K986" s="827"/>
      <c r="L986" s="1537"/>
      <c r="M986" s="1537"/>
      <c r="N986" s="1067"/>
      <c r="O986" s="1067"/>
    </row>
    <row r="987" spans="1:15" s="886" customFormat="1">
      <c r="A987" s="883"/>
      <c r="B987" s="1152"/>
      <c r="C987" s="884"/>
      <c r="D987" s="884"/>
      <c r="E987" s="884"/>
      <c r="F987" s="895"/>
      <c r="H987" s="1153"/>
      <c r="J987" s="1154"/>
      <c r="K987" s="827"/>
      <c r="L987" s="1537"/>
      <c r="M987" s="1537"/>
      <c r="N987" s="1067"/>
      <c r="O987" s="1067"/>
    </row>
    <row r="988" spans="1:15" s="886" customFormat="1">
      <c r="A988" s="883"/>
      <c r="B988" s="1152"/>
      <c r="C988" s="884"/>
      <c r="D988" s="884"/>
      <c r="E988" s="884"/>
      <c r="F988" s="895"/>
      <c r="H988" s="1153"/>
      <c r="J988" s="1154"/>
      <c r="K988" s="827"/>
      <c r="L988" s="1537"/>
      <c r="M988" s="1537"/>
      <c r="N988" s="1067"/>
      <c r="O988" s="1067"/>
    </row>
    <row r="989" spans="1:15" s="886" customFormat="1">
      <c r="A989" s="883"/>
      <c r="B989" s="1152"/>
      <c r="C989" s="884"/>
      <c r="D989" s="884"/>
      <c r="E989" s="884"/>
      <c r="F989" s="895"/>
      <c r="H989" s="1153"/>
      <c r="J989" s="1154"/>
      <c r="K989" s="827"/>
      <c r="L989" s="1537"/>
      <c r="M989" s="1537"/>
      <c r="N989" s="1067"/>
      <c r="O989" s="1067"/>
    </row>
    <row r="990" spans="1:15" s="886" customFormat="1">
      <c r="A990" s="883"/>
      <c r="B990" s="1152"/>
      <c r="C990" s="884"/>
      <c r="D990" s="884"/>
      <c r="E990" s="884"/>
      <c r="F990" s="895"/>
      <c r="H990" s="1153"/>
      <c r="J990" s="1154"/>
      <c r="K990" s="827"/>
      <c r="L990" s="1537"/>
      <c r="M990" s="1537"/>
      <c r="N990" s="1067"/>
      <c r="O990" s="1067"/>
    </row>
    <row r="991" spans="1:15" s="886" customFormat="1">
      <c r="A991" s="883"/>
      <c r="B991" s="1152"/>
      <c r="C991" s="884"/>
      <c r="D991" s="884"/>
      <c r="E991" s="884"/>
      <c r="F991" s="895"/>
      <c r="H991" s="1153"/>
      <c r="J991" s="1154"/>
      <c r="K991" s="827"/>
      <c r="L991" s="1537"/>
      <c r="M991" s="1537"/>
      <c r="N991" s="1067"/>
      <c r="O991" s="1067"/>
    </row>
    <row r="992" spans="1:15" s="886" customFormat="1">
      <c r="A992" s="883"/>
      <c r="B992" s="1152"/>
      <c r="C992" s="884"/>
      <c r="D992" s="884"/>
      <c r="E992" s="884"/>
      <c r="F992" s="895"/>
      <c r="H992" s="1153"/>
      <c r="J992" s="1154"/>
      <c r="K992" s="827"/>
      <c r="L992" s="1537"/>
      <c r="M992" s="1537"/>
      <c r="N992" s="1067"/>
      <c r="O992" s="1067"/>
    </row>
    <row r="993" spans="1:15" s="886" customFormat="1">
      <c r="A993" s="883"/>
      <c r="B993" s="1152"/>
      <c r="C993" s="884"/>
      <c r="D993" s="884"/>
      <c r="E993" s="884"/>
      <c r="F993" s="895"/>
      <c r="H993" s="1153"/>
      <c r="J993" s="1154"/>
      <c r="K993" s="827"/>
      <c r="L993" s="1537"/>
      <c r="M993" s="1537"/>
      <c r="N993" s="1067"/>
      <c r="O993" s="1067"/>
    </row>
    <row r="994" spans="1:15" s="886" customFormat="1">
      <c r="A994" s="883"/>
      <c r="B994" s="1152"/>
      <c r="C994" s="884"/>
      <c r="D994" s="884"/>
      <c r="E994" s="884"/>
      <c r="F994" s="895"/>
      <c r="H994" s="1153"/>
      <c r="J994" s="1154"/>
      <c r="K994" s="827"/>
      <c r="L994" s="1537"/>
      <c r="M994" s="1537"/>
      <c r="N994" s="1067"/>
      <c r="O994" s="1067"/>
    </row>
    <row r="995" spans="1:15" s="886" customFormat="1">
      <c r="A995" s="883"/>
      <c r="B995" s="1152"/>
      <c r="C995" s="884"/>
      <c r="D995" s="884"/>
      <c r="E995" s="884"/>
      <c r="F995" s="895"/>
      <c r="H995" s="1153"/>
      <c r="J995" s="1154"/>
      <c r="K995" s="827"/>
      <c r="L995" s="1537"/>
      <c r="M995" s="1537"/>
      <c r="N995" s="1067"/>
      <c r="O995" s="1067"/>
    </row>
    <row r="996" spans="1:15" s="886" customFormat="1">
      <c r="A996" s="883"/>
      <c r="B996" s="1152"/>
      <c r="C996" s="884"/>
      <c r="D996" s="884"/>
      <c r="E996" s="884"/>
      <c r="F996" s="895"/>
      <c r="H996" s="1153"/>
      <c r="J996" s="1154"/>
      <c r="K996" s="827"/>
      <c r="L996" s="1537"/>
      <c r="M996" s="1537"/>
      <c r="N996" s="1067"/>
      <c r="O996" s="1067"/>
    </row>
    <row r="997" spans="1:15" s="886" customFormat="1">
      <c r="A997" s="883"/>
      <c r="B997" s="1152"/>
      <c r="C997" s="884"/>
      <c r="D997" s="884"/>
      <c r="E997" s="884"/>
      <c r="F997" s="895"/>
      <c r="H997" s="1153"/>
      <c r="J997" s="1154"/>
      <c r="K997" s="827"/>
      <c r="L997" s="1537"/>
      <c r="M997" s="1537"/>
      <c r="N997" s="1067"/>
      <c r="O997" s="1067"/>
    </row>
    <row r="998" spans="1:15" s="886" customFormat="1">
      <c r="A998" s="883"/>
      <c r="B998" s="1152"/>
      <c r="C998" s="884"/>
      <c r="D998" s="884"/>
      <c r="E998" s="884"/>
      <c r="F998" s="895"/>
      <c r="H998" s="1153"/>
      <c r="J998" s="1154"/>
      <c r="K998" s="827"/>
      <c r="L998" s="1537"/>
      <c r="M998" s="1537"/>
      <c r="N998" s="1067"/>
      <c r="O998" s="1067"/>
    </row>
    <row r="999" spans="1:15" s="886" customFormat="1">
      <c r="A999" s="883"/>
      <c r="B999" s="1152"/>
      <c r="C999" s="884"/>
      <c r="D999" s="884"/>
      <c r="E999" s="884"/>
      <c r="F999" s="895"/>
      <c r="H999" s="1153"/>
      <c r="J999" s="1154"/>
      <c r="K999" s="827"/>
      <c r="L999" s="1537"/>
      <c r="M999" s="1537"/>
      <c r="N999" s="1067"/>
      <c r="O999" s="1067"/>
    </row>
    <row r="1000" spans="1:15" s="886" customFormat="1">
      <c r="A1000" s="883"/>
      <c r="B1000" s="1152"/>
      <c r="C1000" s="884"/>
      <c r="D1000" s="884"/>
      <c r="E1000" s="884"/>
      <c r="F1000" s="895"/>
      <c r="H1000" s="1153"/>
      <c r="J1000" s="1154"/>
      <c r="K1000" s="827"/>
      <c r="L1000" s="1537"/>
      <c r="M1000" s="1537"/>
      <c r="N1000" s="1067"/>
      <c r="O1000" s="1067"/>
    </row>
    <row r="1001" spans="1:15" s="886" customFormat="1">
      <c r="A1001" s="883"/>
      <c r="B1001" s="1152"/>
      <c r="C1001" s="884"/>
      <c r="D1001" s="884"/>
      <c r="E1001" s="884"/>
      <c r="F1001" s="895"/>
      <c r="H1001" s="1153"/>
      <c r="J1001" s="1154"/>
      <c r="K1001" s="827"/>
      <c r="L1001" s="1537"/>
      <c r="M1001" s="1537"/>
      <c r="N1001" s="1067"/>
      <c r="O1001" s="1067"/>
    </row>
    <row r="1002" spans="1:15" s="886" customFormat="1">
      <c r="A1002" s="883"/>
      <c r="B1002" s="1152"/>
      <c r="C1002" s="884"/>
      <c r="D1002" s="884"/>
      <c r="E1002" s="884"/>
      <c r="F1002" s="895"/>
      <c r="H1002" s="1153"/>
      <c r="J1002" s="1154"/>
      <c r="K1002" s="827"/>
      <c r="L1002" s="1537"/>
      <c r="M1002" s="1537"/>
      <c r="N1002" s="1067"/>
      <c r="O1002" s="1067"/>
    </row>
    <row r="1003" spans="1:15" s="886" customFormat="1">
      <c r="A1003" s="883"/>
      <c r="B1003" s="1152"/>
      <c r="C1003" s="884"/>
      <c r="D1003" s="884"/>
      <c r="E1003" s="884"/>
      <c r="F1003" s="895"/>
      <c r="H1003" s="1153"/>
      <c r="J1003" s="1154"/>
      <c r="K1003" s="827"/>
      <c r="L1003" s="1537"/>
      <c r="M1003" s="1537"/>
      <c r="N1003" s="1067"/>
      <c r="O1003" s="1067"/>
    </row>
    <row r="1004" spans="1:15" s="886" customFormat="1">
      <c r="A1004" s="883"/>
      <c r="B1004" s="1152"/>
      <c r="C1004" s="884"/>
      <c r="D1004" s="884"/>
      <c r="E1004" s="884"/>
      <c r="F1004" s="895"/>
      <c r="H1004" s="1153"/>
      <c r="J1004" s="1154"/>
      <c r="K1004" s="827"/>
      <c r="L1004" s="1537"/>
      <c r="M1004" s="1537"/>
      <c r="N1004" s="1067"/>
      <c r="O1004" s="1067"/>
    </row>
    <row r="1005" spans="1:15" s="886" customFormat="1">
      <c r="A1005" s="883"/>
      <c r="B1005" s="1152"/>
      <c r="C1005" s="884"/>
      <c r="D1005" s="884"/>
      <c r="E1005" s="884"/>
      <c r="F1005" s="895"/>
      <c r="H1005" s="1153"/>
      <c r="J1005" s="1154"/>
      <c r="K1005" s="827"/>
      <c r="L1005" s="1537"/>
      <c r="M1005" s="1537"/>
      <c r="N1005" s="1067"/>
      <c r="O1005" s="1067"/>
    </row>
    <row r="1006" spans="1:15" s="886" customFormat="1">
      <c r="A1006" s="883"/>
      <c r="B1006" s="1152"/>
      <c r="C1006" s="884"/>
      <c r="D1006" s="884"/>
      <c r="E1006" s="884"/>
      <c r="F1006" s="895"/>
      <c r="H1006" s="1153"/>
      <c r="J1006" s="1154"/>
      <c r="K1006" s="827"/>
      <c r="L1006" s="1537"/>
      <c r="M1006" s="1537"/>
      <c r="N1006" s="1067"/>
      <c r="O1006" s="1067"/>
    </row>
    <row r="1007" spans="1:15" s="886" customFormat="1">
      <c r="A1007" s="883"/>
      <c r="B1007" s="1152"/>
      <c r="C1007" s="884"/>
      <c r="D1007" s="884"/>
      <c r="E1007" s="884"/>
      <c r="F1007" s="895"/>
      <c r="H1007" s="1153"/>
      <c r="J1007" s="1154"/>
      <c r="K1007" s="827"/>
      <c r="L1007" s="1537"/>
      <c r="M1007" s="1537"/>
      <c r="N1007" s="1067"/>
      <c r="O1007" s="1067"/>
    </row>
    <row r="1008" spans="1:15" s="886" customFormat="1">
      <c r="A1008" s="883"/>
      <c r="B1008" s="1152"/>
      <c r="C1008" s="884"/>
      <c r="D1008" s="884"/>
      <c r="E1008" s="884"/>
      <c r="F1008" s="895"/>
      <c r="H1008" s="1153"/>
      <c r="J1008" s="1154"/>
      <c r="K1008" s="827"/>
      <c r="L1008" s="1537"/>
      <c r="M1008" s="1537"/>
      <c r="N1008" s="1067"/>
      <c r="O1008" s="1067"/>
    </row>
    <row r="1009" spans="1:15" s="886" customFormat="1">
      <c r="A1009" s="883"/>
      <c r="B1009" s="1152"/>
      <c r="C1009" s="884"/>
      <c r="D1009" s="884"/>
      <c r="E1009" s="884"/>
      <c r="F1009" s="895"/>
      <c r="H1009" s="1153"/>
      <c r="J1009" s="1154"/>
      <c r="K1009" s="827"/>
      <c r="L1009" s="1537"/>
      <c r="M1009" s="1537"/>
      <c r="N1009" s="1067"/>
      <c r="O1009" s="1067"/>
    </row>
    <row r="1010" spans="1:15" s="886" customFormat="1">
      <c r="A1010" s="883"/>
      <c r="B1010" s="1152"/>
      <c r="C1010" s="884"/>
      <c r="D1010" s="884"/>
      <c r="E1010" s="884"/>
      <c r="F1010" s="895"/>
      <c r="H1010" s="1153"/>
      <c r="J1010" s="1154"/>
      <c r="K1010" s="827"/>
      <c r="L1010" s="1537"/>
      <c r="M1010" s="1537"/>
      <c r="N1010" s="1067"/>
      <c r="O1010" s="1067"/>
    </row>
    <row r="1011" spans="1:15" s="886" customFormat="1">
      <c r="A1011" s="883"/>
      <c r="B1011" s="1152"/>
      <c r="C1011" s="884"/>
      <c r="D1011" s="884"/>
      <c r="E1011" s="884"/>
      <c r="F1011" s="895"/>
      <c r="H1011" s="1153"/>
      <c r="J1011" s="1154"/>
      <c r="K1011" s="827"/>
      <c r="L1011" s="1537"/>
      <c r="M1011" s="1537"/>
      <c r="N1011" s="1067"/>
      <c r="O1011" s="1067"/>
    </row>
    <row r="1012" spans="1:15" s="886" customFormat="1">
      <c r="A1012" s="883"/>
      <c r="B1012" s="1152"/>
      <c r="C1012" s="884"/>
      <c r="D1012" s="884"/>
      <c r="E1012" s="884"/>
      <c r="F1012" s="895"/>
      <c r="H1012" s="1153"/>
      <c r="J1012" s="1154"/>
      <c r="K1012" s="827"/>
      <c r="L1012" s="1537"/>
      <c r="M1012" s="1537"/>
      <c r="N1012" s="1067"/>
      <c r="O1012" s="1067"/>
    </row>
    <row r="1013" spans="1:15" s="886" customFormat="1">
      <c r="A1013" s="883"/>
      <c r="B1013" s="1152"/>
      <c r="C1013" s="884"/>
      <c r="D1013" s="884"/>
      <c r="E1013" s="884"/>
      <c r="F1013" s="895"/>
      <c r="H1013" s="1153"/>
      <c r="J1013" s="1154"/>
      <c r="K1013" s="827"/>
      <c r="L1013" s="1537"/>
      <c r="M1013" s="1537"/>
      <c r="N1013" s="1067"/>
      <c r="O1013" s="1067"/>
    </row>
    <row r="1014" spans="1:15" s="886" customFormat="1">
      <c r="A1014" s="883"/>
      <c r="B1014" s="1152"/>
      <c r="C1014" s="884"/>
      <c r="D1014" s="884"/>
      <c r="E1014" s="884"/>
      <c r="F1014" s="895"/>
      <c r="H1014" s="1153"/>
      <c r="J1014" s="1154"/>
      <c r="K1014" s="827"/>
      <c r="L1014" s="1537"/>
      <c r="M1014" s="1537"/>
      <c r="N1014" s="1067"/>
      <c r="O1014" s="1067"/>
    </row>
    <row r="1015" spans="1:15" s="886" customFormat="1">
      <c r="A1015" s="883"/>
      <c r="B1015" s="1152"/>
      <c r="C1015" s="884"/>
      <c r="D1015" s="884"/>
      <c r="E1015" s="884"/>
      <c r="F1015" s="895"/>
      <c r="H1015" s="1153"/>
      <c r="J1015" s="1154"/>
      <c r="K1015" s="827"/>
      <c r="L1015" s="1537"/>
      <c r="M1015" s="1537"/>
      <c r="N1015" s="1067"/>
      <c r="O1015" s="1067"/>
    </row>
    <row r="1016" spans="1:15" s="886" customFormat="1">
      <c r="A1016" s="883"/>
      <c r="B1016" s="1152"/>
      <c r="C1016" s="884"/>
      <c r="D1016" s="884"/>
      <c r="E1016" s="884"/>
      <c r="F1016" s="895"/>
      <c r="H1016" s="1153"/>
      <c r="J1016" s="1154"/>
      <c r="K1016" s="827"/>
      <c r="L1016" s="1537"/>
      <c r="M1016" s="1537"/>
      <c r="N1016" s="1067"/>
      <c r="O1016" s="1067"/>
    </row>
    <row r="1017" spans="1:15" s="886" customFormat="1">
      <c r="A1017" s="883"/>
      <c r="B1017" s="1152"/>
      <c r="C1017" s="884"/>
      <c r="D1017" s="884"/>
      <c r="E1017" s="884"/>
      <c r="F1017" s="895"/>
      <c r="H1017" s="1153"/>
      <c r="J1017" s="1154"/>
      <c r="K1017" s="827"/>
      <c r="L1017" s="1537"/>
      <c r="M1017" s="1537"/>
      <c r="N1017" s="1067"/>
      <c r="O1017" s="1067"/>
    </row>
    <row r="1018" spans="1:15" s="886" customFormat="1">
      <c r="A1018" s="883"/>
      <c r="B1018" s="1152"/>
      <c r="C1018" s="884"/>
      <c r="D1018" s="884"/>
      <c r="E1018" s="884"/>
      <c r="F1018" s="895"/>
      <c r="H1018" s="1153"/>
      <c r="J1018" s="1154"/>
      <c r="K1018" s="827"/>
      <c r="L1018" s="1537"/>
      <c r="M1018" s="1537"/>
      <c r="N1018" s="1067"/>
      <c r="O1018" s="1067"/>
    </row>
    <row r="1019" spans="1:15" s="886" customFormat="1">
      <c r="A1019" s="883"/>
      <c r="B1019" s="1152"/>
      <c r="C1019" s="884"/>
      <c r="D1019" s="884"/>
      <c r="E1019" s="884"/>
      <c r="F1019" s="895"/>
      <c r="H1019" s="1153"/>
      <c r="J1019" s="1154"/>
      <c r="K1019" s="827"/>
      <c r="L1019" s="1537"/>
      <c r="M1019" s="1537"/>
      <c r="N1019" s="1067"/>
      <c r="O1019" s="1067"/>
    </row>
    <row r="1020" spans="1:15" s="886" customFormat="1">
      <c r="A1020" s="883"/>
      <c r="B1020" s="1152"/>
      <c r="C1020" s="884"/>
      <c r="D1020" s="884"/>
      <c r="E1020" s="884"/>
      <c r="F1020" s="895"/>
      <c r="H1020" s="1153"/>
      <c r="J1020" s="1154"/>
      <c r="K1020" s="827"/>
      <c r="L1020" s="1537"/>
      <c r="M1020" s="1537"/>
      <c r="N1020" s="1067"/>
      <c r="O1020" s="1067"/>
    </row>
    <row r="1021" spans="1:15" s="886" customFormat="1">
      <c r="A1021" s="883"/>
      <c r="B1021" s="1152"/>
      <c r="C1021" s="884"/>
      <c r="D1021" s="884"/>
      <c r="E1021" s="884"/>
      <c r="F1021" s="895"/>
      <c r="H1021" s="1153"/>
      <c r="J1021" s="1154"/>
      <c r="K1021" s="827"/>
      <c r="L1021" s="1537"/>
      <c r="M1021" s="1537"/>
      <c r="N1021" s="1067"/>
      <c r="O1021" s="1067"/>
    </row>
    <row r="1022" spans="1:15" s="886" customFormat="1">
      <c r="A1022" s="883"/>
      <c r="B1022" s="1152"/>
      <c r="C1022" s="884"/>
      <c r="D1022" s="884"/>
      <c r="E1022" s="884"/>
      <c r="F1022" s="895"/>
      <c r="H1022" s="1153"/>
      <c r="J1022" s="1154"/>
      <c r="K1022" s="827"/>
      <c r="L1022" s="1537"/>
      <c r="M1022" s="1537"/>
      <c r="N1022" s="1067"/>
      <c r="O1022" s="1067"/>
    </row>
    <row r="1023" spans="1:15" s="886" customFormat="1">
      <c r="A1023" s="883"/>
      <c r="B1023" s="1152"/>
      <c r="C1023" s="884"/>
      <c r="D1023" s="884"/>
      <c r="E1023" s="884"/>
      <c r="F1023" s="895"/>
      <c r="H1023" s="1153"/>
      <c r="J1023" s="1154"/>
      <c r="K1023" s="827"/>
      <c r="L1023" s="1537"/>
      <c r="M1023" s="1537"/>
      <c r="N1023" s="1067"/>
      <c r="O1023" s="1067"/>
    </row>
    <row r="1024" spans="1:15" s="886" customFormat="1">
      <c r="A1024" s="883"/>
      <c r="B1024" s="1152"/>
      <c r="C1024" s="884"/>
      <c r="D1024" s="884"/>
      <c r="E1024" s="884"/>
      <c r="F1024" s="895"/>
      <c r="H1024" s="1153"/>
      <c r="J1024" s="1154"/>
      <c r="K1024" s="827"/>
      <c r="L1024" s="1537"/>
      <c r="M1024" s="1537"/>
      <c r="N1024" s="1067"/>
      <c r="O1024" s="1067"/>
    </row>
    <row r="1025" spans="1:15" s="886" customFormat="1">
      <c r="A1025" s="883"/>
      <c r="B1025" s="1152"/>
      <c r="C1025" s="884"/>
      <c r="D1025" s="884"/>
      <c r="E1025" s="884"/>
      <c r="F1025" s="895"/>
      <c r="H1025" s="1153"/>
      <c r="J1025" s="1154"/>
      <c r="K1025" s="827"/>
      <c r="L1025" s="1537"/>
      <c r="M1025" s="1537"/>
      <c r="N1025" s="1067"/>
      <c r="O1025" s="1067"/>
    </row>
    <row r="1026" spans="1:15" s="886" customFormat="1">
      <c r="A1026" s="883"/>
      <c r="B1026" s="1152"/>
      <c r="C1026" s="884"/>
      <c r="D1026" s="884"/>
      <c r="E1026" s="884"/>
      <c r="F1026" s="895"/>
      <c r="H1026" s="1153"/>
      <c r="J1026" s="1154"/>
      <c r="K1026" s="827"/>
      <c r="L1026" s="1537"/>
      <c r="M1026" s="1537"/>
      <c r="N1026" s="1067"/>
      <c r="O1026" s="1067"/>
    </row>
    <row r="1027" spans="1:15" s="886" customFormat="1">
      <c r="A1027" s="883"/>
      <c r="B1027" s="1152"/>
      <c r="C1027" s="884"/>
      <c r="D1027" s="884"/>
      <c r="E1027" s="884"/>
      <c r="F1027" s="895"/>
      <c r="H1027" s="1153"/>
      <c r="J1027" s="1154"/>
      <c r="K1027" s="827"/>
      <c r="L1027" s="1537"/>
      <c r="M1027" s="1537"/>
      <c r="N1027" s="1067"/>
      <c r="O1027" s="1067"/>
    </row>
    <row r="1028" spans="1:15" s="886" customFormat="1">
      <c r="A1028" s="883"/>
      <c r="B1028" s="1152"/>
      <c r="C1028" s="884"/>
      <c r="D1028" s="884"/>
      <c r="E1028" s="884"/>
      <c r="F1028" s="895"/>
      <c r="H1028" s="1153"/>
      <c r="J1028" s="1154"/>
      <c r="K1028" s="827"/>
      <c r="L1028" s="1537"/>
      <c r="M1028" s="1537"/>
      <c r="N1028" s="1067"/>
      <c r="O1028" s="1067"/>
    </row>
    <row r="1029" spans="1:15" s="886" customFormat="1">
      <c r="A1029" s="883"/>
      <c r="B1029" s="1152"/>
      <c r="C1029" s="884"/>
      <c r="D1029" s="884"/>
      <c r="E1029" s="884"/>
      <c r="F1029" s="895"/>
      <c r="H1029" s="1153"/>
      <c r="J1029" s="1154"/>
      <c r="K1029" s="827"/>
      <c r="L1029" s="1537"/>
      <c r="M1029" s="1537"/>
      <c r="N1029" s="1067"/>
      <c r="O1029" s="1067"/>
    </row>
    <row r="1030" spans="1:15" s="886" customFormat="1">
      <c r="A1030" s="883"/>
      <c r="B1030" s="1152"/>
      <c r="C1030" s="884"/>
      <c r="D1030" s="884"/>
      <c r="E1030" s="884"/>
      <c r="F1030" s="895"/>
      <c r="H1030" s="1153"/>
      <c r="J1030" s="1154"/>
      <c r="K1030" s="827"/>
      <c r="L1030" s="1537"/>
      <c r="M1030" s="1537"/>
      <c r="N1030" s="1067"/>
      <c r="O1030" s="1067"/>
    </row>
    <row r="1031" spans="1:15" s="886" customFormat="1">
      <c r="A1031" s="883"/>
      <c r="B1031" s="1152"/>
      <c r="C1031" s="884"/>
      <c r="D1031" s="884"/>
      <c r="E1031" s="884"/>
      <c r="F1031" s="895"/>
      <c r="H1031" s="1153"/>
      <c r="J1031" s="1154"/>
      <c r="K1031" s="827"/>
      <c r="L1031" s="1537"/>
      <c r="M1031" s="1537"/>
      <c r="N1031" s="1067"/>
      <c r="O1031" s="1067"/>
    </row>
    <row r="1032" spans="1:15" s="886" customFormat="1">
      <c r="A1032" s="883"/>
      <c r="B1032" s="1152"/>
      <c r="C1032" s="884"/>
      <c r="D1032" s="884"/>
      <c r="E1032" s="884"/>
      <c r="F1032" s="895"/>
      <c r="H1032" s="1153"/>
      <c r="J1032" s="1154"/>
      <c r="K1032" s="827"/>
      <c r="L1032" s="1537"/>
      <c r="M1032" s="1537"/>
      <c r="N1032" s="1067"/>
      <c r="O1032" s="1067"/>
    </row>
    <row r="1033" spans="1:15" s="886" customFormat="1">
      <c r="A1033" s="883"/>
      <c r="B1033" s="1152"/>
      <c r="C1033" s="884"/>
      <c r="D1033" s="884"/>
      <c r="E1033" s="884"/>
      <c r="F1033" s="895"/>
      <c r="H1033" s="1153"/>
      <c r="J1033" s="1154"/>
      <c r="K1033" s="827"/>
      <c r="L1033" s="1537"/>
      <c r="M1033" s="1537"/>
      <c r="N1033" s="1067"/>
      <c r="O1033" s="1067"/>
    </row>
    <row r="1034" spans="1:15" s="886" customFormat="1">
      <c r="A1034" s="883"/>
      <c r="B1034" s="1152"/>
      <c r="C1034" s="884"/>
      <c r="D1034" s="884"/>
      <c r="E1034" s="884"/>
      <c r="F1034" s="895"/>
      <c r="H1034" s="1153"/>
      <c r="J1034" s="1154"/>
      <c r="K1034" s="827"/>
      <c r="L1034" s="1537"/>
      <c r="M1034" s="1537"/>
      <c r="N1034" s="1067"/>
      <c r="O1034" s="1067"/>
    </row>
    <row r="1035" spans="1:15" s="886" customFormat="1">
      <c r="A1035" s="883"/>
      <c r="B1035" s="1152"/>
      <c r="C1035" s="884"/>
      <c r="D1035" s="884"/>
      <c r="E1035" s="884"/>
      <c r="F1035" s="895"/>
      <c r="H1035" s="1153"/>
      <c r="J1035" s="1154"/>
      <c r="K1035" s="827"/>
      <c r="L1035" s="1537"/>
      <c r="M1035" s="1537"/>
      <c r="N1035" s="1067"/>
      <c r="O1035" s="1067"/>
    </row>
    <row r="1036" spans="1:15" s="886" customFormat="1">
      <c r="A1036" s="883"/>
      <c r="B1036" s="1152"/>
      <c r="C1036" s="884"/>
      <c r="D1036" s="884"/>
      <c r="E1036" s="884"/>
      <c r="F1036" s="895"/>
      <c r="H1036" s="1153"/>
      <c r="J1036" s="1154"/>
      <c r="K1036" s="827"/>
      <c r="L1036" s="1537"/>
      <c r="M1036" s="1537"/>
      <c r="N1036" s="1067"/>
      <c r="O1036" s="1067"/>
    </row>
    <row r="1037" spans="1:15" s="886" customFormat="1">
      <c r="A1037" s="883"/>
      <c r="B1037" s="1152"/>
      <c r="C1037" s="884"/>
      <c r="D1037" s="884"/>
      <c r="E1037" s="884"/>
      <c r="F1037" s="895"/>
      <c r="H1037" s="1153"/>
      <c r="J1037" s="1154"/>
      <c r="K1037" s="827"/>
      <c r="L1037" s="1537"/>
      <c r="M1037" s="1537"/>
      <c r="N1037" s="1067"/>
      <c r="O1037" s="1067"/>
    </row>
    <row r="1038" spans="1:15" s="886" customFormat="1">
      <c r="A1038" s="883"/>
      <c r="B1038" s="1152"/>
      <c r="C1038" s="884"/>
      <c r="D1038" s="884"/>
      <c r="E1038" s="884"/>
      <c r="F1038" s="895"/>
      <c r="H1038" s="1153"/>
      <c r="J1038" s="1154"/>
      <c r="K1038" s="827"/>
      <c r="L1038" s="1537"/>
      <c r="M1038" s="1537"/>
      <c r="N1038" s="1067"/>
      <c r="O1038" s="1067"/>
    </row>
    <row r="1039" spans="1:15" s="886" customFormat="1">
      <c r="A1039" s="883"/>
      <c r="B1039" s="1152"/>
      <c r="C1039" s="884"/>
      <c r="D1039" s="884"/>
      <c r="E1039" s="884"/>
      <c r="F1039" s="895"/>
      <c r="H1039" s="1153"/>
      <c r="J1039" s="1154"/>
      <c r="K1039" s="827"/>
      <c r="L1039" s="1537"/>
      <c r="M1039" s="1537"/>
      <c r="N1039" s="1067"/>
      <c r="O1039" s="1067"/>
    </row>
    <row r="1040" spans="1:15" s="886" customFormat="1">
      <c r="A1040" s="883"/>
      <c r="B1040" s="1152"/>
      <c r="C1040" s="884"/>
      <c r="D1040" s="884"/>
      <c r="E1040" s="884"/>
      <c r="F1040" s="895"/>
      <c r="H1040" s="1153"/>
      <c r="J1040" s="1154"/>
      <c r="K1040" s="827"/>
      <c r="L1040" s="1537"/>
      <c r="M1040" s="1537"/>
      <c r="N1040" s="1067"/>
      <c r="O1040" s="1067"/>
    </row>
    <row r="1041" spans="1:15" s="886" customFormat="1">
      <c r="A1041" s="883"/>
      <c r="B1041" s="1152"/>
      <c r="C1041" s="884"/>
      <c r="D1041" s="884"/>
      <c r="E1041" s="884"/>
      <c r="F1041" s="895"/>
      <c r="H1041" s="1153"/>
      <c r="J1041" s="1154"/>
      <c r="K1041" s="827"/>
      <c r="L1041" s="1537"/>
      <c r="M1041" s="1537"/>
      <c r="N1041" s="1067"/>
      <c r="O1041" s="1067"/>
    </row>
    <row r="1042" spans="1:15" s="886" customFormat="1">
      <c r="A1042" s="883"/>
      <c r="B1042" s="1152"/>
      <c r="C1042" s="884"/>
      <c r="D1042" s="884"/>
      <c r="E1042" s="884"/>
      <c r="F1042" s="895"/>
      <c r="H1042" s="1153"/>
      <c r="J1042" s="1154"/>
      <c r="K1042" s="827"/>
      <c r="L1042" s="1537"/>
      <c r="M1042" s="1537"/>
      <c r="N1042" s="1067"/>
      <c r="O1042" s="1067"/>
    </row>
    <row r="1043" spans="1:15" s="886" customFormat="1">
      <c r="A1043" s="883"/>
      <c r="B1043" s="1152"/>
      <c r="C1043" s="884"/>
      <c r="D1043" s="884"/>
      <c r="E1043" s="884"/>
      <c r="F1043" s="895"/>
      <c r="H1043" s="1153"/>
      <c r="J1043" s="1154"/>
      <c r="K1043" s="827"/>
      <c r="L1043" s="1537"/>
      <c r="M1043" s="1537"/>
      <c r="N1043" s="1067"/>
      <c r="O1043" s="1067"/>
    </row>
    <row r="1044" spans="1:15" s="886" customFormat="1">
      <c r="A1044" s="883"/>
      <c r="B1044" s="1152"/>
      <c r="C1044" s="884"/>
      <c r="D1044" s="884"/>
      <c r="E1044" s="884"/>
      <c r="F1044" s="895"/>
      <c r="H1044" s="1153"/>
      <c r="J1044" s="1154"/>
      <c r="K1044" s="827"/>
      <c r="L1044" s="1537"/>
      <c r="M1044" s="1537"/>
      <c r="N1044" s="1067"/>
      <c r="O1044" s="1067"/>
    </row>
    <row r="1045" spans="1:15" s="886" customFormat="1">
      <c r="A1045" s="883"/>
      <c r="B1045" s="1152"/>
      <c r="C1045" s="884"/>
      <c r="D1045" s="884"/>
      <c r="E1045" s="884"/>
      <c r="F1045" s="895"/>
      <c r="H1045" s="1153"/>
      <c r="J1045" s="1154"/>
      <c r="K1045" s="827"/>
      <c r="L1045" s="1537"/>
      <c r="M1045" s="1537"/>
      <c r="N1045" s="1067"/>
      <c r="O1045" s="1067"/>
    </row>
    <row r="1046" spans="1:15" s="886" customFormat="1">
      <c r="A1046" s="883"/>
      <c r="B1046" s="1152"/>
      <c r="C1046" s="884"/>
      <c r="D1046" s="884"/>
      <c r="E1046" s="884"/>
      <c r="F1046" s="895"/>
      <c r="H1046" s="1153"/>
      <c r="J1046" s="1154"/>
      <c r="K1046" s="827"/>
      <c r="L1046" s="1537"/>
      <c r="M1046" s="1537"/>
      <c r="N1046" s="1067"/>
      <c r="O1046" s="1067"/>
    </row>
    <row r="1047" spans="1:15" s="886" customFormat="1">
      <c r="A1047" s="883"/>
      <c r="B1047" s="1152"/>
      <c r="C1047" s="884"/>
      <c r="D1047" s="884"/>
      <c r="E1047" s="884"/>
      <c r="F1047" s="895"/>
      <c r="H1047" s="1153"/>
      <c r="J1047" s="1154"/>
      <c r="K1047" s="827"/>
      <c r="L1047" s="1537"/>
      <c r="M1047" s="1537"/>
      <c r="N1047" s="1067"/>
      <c r="O1047" s="1067"/>
    </row>
    <row r="1048" spans="1:15" s="886" customFormat="1">
      <c r="A1048" s="883"/>
      <c r="B1048" s="1152"/>
      <c r="C1048" s="884"/>
      <c r="D1048" s="884"/>
      <c r="E1048" s="884"/>
      <c r="F1048" s="895"/>
      <c r="H1048" s="1153"/>
      <c r="J1048" s="1154"/>
      <c r="K1048" s="827"/>
      <c r="L1048" s="1537"/>
      <c r="M1048" s="1537"/>
      <c r="N1048" s="1067"/>
      <c r="O1048" s="1067"/>
    </row>
    <row r="1049" spans="1:15" s="886" customFormat="1">
      <c r="A1049" s="883"/>
      <c r="B1049" s="1152"/>
      <c r="C1049" s="884"/>
      <c r="D1049" s="884"/>
      <c r="E1049" s="884"/>
      <c r="F1049" s="895"/>
      <c r="H1049" s="1153"/>
      <c r="J1049" s="1154"/>
      <c r="K1049" s="827"/>
      <c r="L1049" s="1537"/>
      <c r="M1049" s="1537"/>
      <c r="N1049" s="1067"/>
      <c r="O1049" s="1067"/>
    </row>
    <row r="1050" spans="1:15" s="886" customFormat="1">
      <c r="A1050" s="883"/>
      <c r="B1050" s="1152"/>
      <c r="C1050" s="884"/>
      <c r="D1050" s="884"/>
      <c r="E1050" s="884"/>
      <c r="F1050" s="895"/>
      <c r="H1050" s="1153"/>
      <c r="J1050" s="1154"/>
      <c r="K1050" s="827"/>
      <c r="L1050" s="1537"/>
      <c r="M1050" s="1537"/>
      <c r="N1050" s="1067"/>
      <c r="O1050" s="1067"/>
    </row>
    <row r="1051" spans="1:15" s="886" customFormat="1">
      <c r="A1051" s="883"/>
      <c r="B1051" s="1152"/>
      <c r="C1051" s="884"/>
      <c r="D1051" s="884"/>
      <c r="E1051" s="884"/>
      <c r="F1051" s="895"/>
      <c r="H1051" s="1153"/>
      <c r="J1051" s="1154"/>
      <c r="K1051" s="827"/>
      <c r="L1051" s="1537"/>
      <c r="M1051" s="1537"/>
      <c r="N1051" s="1067"/>
      <c r="O1051" s="1067"/>
    </row>
    <row r="1052" spans="1:15" s="886" customFormat="1">
      <c r="A1052" s="883"/>
      <c r="B1052" s="1152"/>
      <c r="C1052" s="884"/>
      <c r="D1052" s="884"/>
      <c r="E1052" s="884"/>
      <c r="F1052" s="895"/>
      <c r="H1052" s="1153"/>
      <c r="J1052" s="1154"/>
      <c r="K1052" s="827"/>
      <c r="L1052" s="1537"/>
      <c r="M1052" s="1537"/>
      <c r="N1052" s="1067"/>
      <c r="O1052" s="1067"/>
    </row>
    <row r="1053" spans="1:15" s="886" customFormat="1">
      <c r="A1053" s="883"/>
      <c r="B1053" s="1152"/>
      <c r="C1053" s="884"/>
      <c r="D1053" s="884"/>
      <c r="E1053" s="884"/>
      <c r="F1053" s="895"/>
      <c r="H1053" s="1153"/>
      <c r="J1053" s="1154"/>
      <c r="K1053" s="827"/>
      <c r="L1053" s="1537"/>
      <c r="M1053" s="1537"/>
      <c r="N1053" s="1067"/>
      <c r="O1053" s="1067"/>
    </row>
    <row r="1054" spans="1:15" s="886" customFormat="1">
      <c r="A1054" s="883"/>
      <c r="B1054" s="1152"/>
      <c r="C1054" s="884"/>
      <c r="D1054" s="884"/>
      <c r="E1054" s="884"/>
      <c r="F1054" s="895"/>
      <c r="H1054" s="1153"/>
      <c r="J1054" s="1154"/>
      <c r="K1054" s="827"/>
      <c r="L1054" s="1537"/>
      <c r="M1054" s="1537"/>
      <c r="N1054" s="1067"/>
      <c r="O1054" s="1067"/>
    </row>
    <row r="1055" spans="1:15" s="886" customFormat="1">
      <c r="A1055" s="883"/>
      <c r="B1055" s="1152"/>
      <c r="C1055" s="884"/>
      <c r="D1055" s="884"/>
      <c r="E1055" s="884"/>
      <c r="F1055" s="895"/>
      <c r="H1055" s="1153"/>
      <c r="J1055" s="1154"/>
      <c r="K1055" s="827"/>
      <c r="L1055" s="1537"/>
      <c r="M1055" s="1537"/>
      <c r="N1055" s="1067"/>
      <c r="O1055" s="1067"/>
    </row>
    <row r="1056" spans="1:15" s="886" customFormat="1">
      <c r="A1056" s="883"/>
      <c r="B1056" s="1152"/>
      <c r="C1056" s="884"/>
      <c r="D1056" s="884"/>
      <c r="E1056" s="884"/>
      <c r="F1056" s="895"/>
      <c r="H1056" s="1153"/>
      <c r="J1056" s="1154"/>
      <c r="K1056" s="827"/>
      <c r="L1056" s="1537"/>
      <c r="M1056" s="1537"/>
      <c r="N1056" s="1067"/>
      <c r="O1056" s="1067"/>
    </row>
    <row r="1057" spans="1:15" s="886" customFormat="1">
      <c r="A1057" s="883"/>
      <c r="B1057" s="1152"/>
      <c r="C1057" s="884"/>
      <c r="D1057" s="884"/>
      <c r="E1057" s="884"/>
      <c r="F1057" s="895"/>
      <c r="H1057" s="1153"/>
      <c r="J1057" s="1154"/>
      <c r="K1057" s="827"/>
      <c r="L1057" s="1537"/>
      <c r="M1057" s="1537"/>
      <c r="N1057" s="1067"/>
      <c r="O1057" s="1067"/>
    </row>
    <row r="1058" spans="1:15" s="886" customFormat="1">
      <c r="A1058" s="883"/>
      <c r="B1058" s="1152"/>
      <c r="C1058" s="884"/>
      <c r="D1058" s="884"/>
      <c r="E1058" s="884"/>
      <c r="F1058" s="895"/>
      <c r="H1058" s="1153"/>
      <c r="J1058" s="1154"/>
      <c r="K1058" s="827"/>
      <c r="L1058" s="1537"/>
      <c r="M1058" s="1537"/>
      <c r="N1058" s="1067"/>
      <c r="O1058" s="1067"/>
    </row>
    <row r="1059" spans="1:15" s="886" customFormat="1">
      <c r="A1059" s="883"/>
      <c r="B1059" s="1152"/>
      <c r="C1059" s="884"/>
      <c r="D1059" s="884"/>
      <c r="E1059" s="884"/>
      <c r="F1059" s="895"/>
      <c r="H1059" s="1153"/>
      <c r="J1059" s="1154"/>
      <c r="K1059" s="827"/>
      <c r="L1059" s="1537"/>
      <c r="M1059" s="1537"/>
      <c r="N1059" s="1067"/>
      <c r="O1059" s="1067"/>
    </row>
    <row r="1060" spans="1:15" s="886" customFormat="1">
      <c r="A1060" s="883"/>
      <c r="B1060" s="1152"/>
      <c r="C1060" s="884"/>
      <c r="D1060" s="884"/>
      <c r="E1060" s="884"/>
      <c r="F1060" s="895"/>
      <c r="H1060" s="1153"/>
      <c r="J1060" s="1154"/>
      <c r="K1060" s="827"/>
      <c r="L1060" s="1537"/>
      <c r="M1060" s="1537"/>
      <c r="N1060" s="1067"/>
      <c r="O1060" s="1067"/>
    </row>
    <row r="1061" spans="1:15" s="886" customFormat="1">
      <c r="A1061" s="883"/>
      <c r="B1061" s="1152"/>
      <c r="C1061" s="884"/>
      <c r="D1061" s="884"/>
      <c r="E1061" s="884"/>
      <c r="F1061" s="895"/>
      <c r="H1061" s="1153"/>
      <c r="J1061" s="1154"/>
      <c r="K1061" s="827"/>
      <c r="L1061" s="1537"/>
      <c r="M1061" s="1537"/>
      <c r="N1061" s="1067"/>
      <c r="O1061" s="1067"/>
    </row>
    <row r="1062" spans="1:15" s="886" customFormat="1">
      <c r="A1062" s="883"/>
      <c r="B1062" s="1152"/>
      <c r="C1062" s="884"/>
      <c r="D1062" s="884"/>
      <c r="E1062" s="884"/>
      <c r="F1062" s="895"/>
      <c r="H1062" s="1153"/>
      <c r="J1062" s="1154"/>
      <c r="K1062" s="827"/>
      <c r="L1062" s="1537"/>
      <c r="M1062" s="1537"/>
      <c r="N1062" s="1067"/>
      <c r="O1062" s="1067"/>
    </row>
    <row r="1063" spans="1:15" s="886" customFormat="1">
      <c r="A1063" s="883"/>
      <c r="B1063" s="1152"/>
      <c r="C1063" s="884"/>
      <c r="D1063" s="884"/>
      <c r="E1063" s="884"/>
      <c r="F1063" s="895"/>
      <c r="H1063" s="1153"/>
      <c r="J1063" s="1154"/>
      <c r="K1063" s="827"/>
      <c r="L1063" s="1537"/>
      <c r="M1063" s="1537"/>
      <c r="N1063" s="1067"/>
      <c r="O1063" s="1067"/>
    </row>
    <row r="1064" spans="1:15" s="886" customFormat="1">
      <c r="A1064" s="883"/>
      <c r="B1064" s="1152"/>
      <c r="C1064" s="884"/>
      <c r="D1064" s="884"/>
      <c r="E1064" s="884"/>
      <c r="F1064" s="895"/>
      <c r="H1064" s="1153"/>
      <c r="J1064" s="1154"/>
      <c r="K1064" s="827"/>
      <c r="L1064" s="1537"/>
      <c r="M1064" s="1537"/>
      <c r="N1064" s="1067"/>
      <c r="O1064" s="1067"/>
    </row>
    <row r="1065" spans="1:15" s="886" customFormat="1">
      <c r="A1065" s="883"/>
      <c r="B1065" s="1152"/>
      <c r="C1065" s="884"/>
      <c r="D1065" s="884"/>
      <c r="E1065" s="884"/>
      <c r="F1065" s="895"/>
      <c r="H1065" s="1153"/>
      <c r="J1065" s="1154"/>
      <c r="K1065" s="827"/>
      <c r="L1065" s="1537"/>
      <c r="M1065" s="1537"/>
      <c r="N1065" s="1067"/>
      <c r="O1065" s="1067"/>
    </row>
    <row r="1066" spans="1:15" s="886" customFormat="1">
      <c r="A1066" s="883"/>
      <c r="B1066" s="1152"/>
      <c r="C1066" s="884"/>
      <c r="D1066" s="884"/>
      <c r="E1066" s="884"/>
      <c r="F1066" s="895"/>
      <c r="H1066" s="1153"/>
      <c r="J1066" s="1154"/>
      <c r="K1066" s="827"/>
      <c r="L1066" s="1537"/>
      <c r="M1066" s="1537"/>
      <c r="N1066" s="1067"/>
      <c r="O1066" s="1067"/>
    </row>
    <row r="1067" spans="1:15" s="886" customFormat="1">
      <c r="A1067" s="883"/>
      <c r="B1067" s="1152"/>
      <c r="C1067" s="884"/>
      <c r="D1067" s="884"/>
      <c r="E1067" s="884"/>
      <c r="F1067" s="895"/>
      <c r="H1067" s="1153"/>
      <c r="J1067" s="1154"/>
      <c r="K1067" s="827"/>
      <c r="L1067" s="1537"/>
      <c r="M1067" s="1537"/>
      <c r="N1067" s="1067"/>
      <c r="O1067" s="1067"/>
    </row>
    <row r="1068" spans="1:15" s="886" customFormat="1">
      <c r="A1068" s="883"/>
      <c r="B1068" s="1152"/>
      <c r="C1068" s="884"/>
      <c r="D1068" s="884"/>
      <c r="E1068" s="884"/>
      <c r="F1068" s="895"/>
      <c r="H1068" s="1153"/>
      <c r="J1068" s="1154"/>
      <c r="K1068" s="827"/>
      <c r="L1068" s="1537"/>
      <c r="M1068" s="1537"/>
      <c r="N1068" s="1067"/>
      <c r="O1068" s="1067"/>
    </row>
    <row r="1069" spans="1:15" s="886" customFormat="1">
      <c r="A1069" s="883"/>
      <c r="B1069" s="1152"/>
      <c r="C1069" s="884"/>
      <c r="D1069" s="884"/>
      <c r="E1069" s="884"/>
      <c r="F1069" s="895"/>
      <c r="H1069" s="1153"/>
      <c r="J1069" s="1154"/>
      <c r="K1069" s="827"/>
      <c r="L1069" s="1537"/>
      <c r="M1069" s="1537"/>
      <c r="N1069" s="1067"/>
      <c r="O1069" s="1067"/>
    </row>
    <row r="1070" spans="1:15" s="886" customFormat="1">
      <c r="A1070" s="883"/>
      <c r="B1070" s="1152"/>
      <c r="C1070" s="884"/>
      <c r="D1070" s="884"/>
      <c r="E1070" s="884"/>
      <c r="F1070" s="895"/>
      <c r="H1070" s="1153"/>
      <c r="J1070" s="1154"/>
      <c r="K1070" s="827"/>
      <c r="L1070" s="1537"/>
      <c r="M1070" s="1537"/>
      <c r="N1070" s="1067"/>
      <c r="O1070" s="1067"/>
    </row>
    <row r="1071" spans="1:15" s="886" customFormat="1">
      <c r="A1071" s="883"/>
      <c r="B1071" s="1152"/>
      <c r="C1071" s="884"/>
      <c r="D1071" s="884"/>
      <c r="E1071" s="884"/>
      <c r="F1071" s="895"/>
      <c r="H1071" s="1153"/>
      <c r="J1071" s="1154"/>
      <c r="K1071" s="827"/>
      <c r="L1071" s="1537"/>
      <c r="M1071" s="1537"/>
      <c r="N1071" s="1067"/>
      <c r="O1071" s="1067"/>
    </row>
    <row r="1072" spans="1:15" s="886" customFormat="1">
      <c r="A1072" s="883"/>
      <c r="B1072" s="1152"/>
      <c r="C1072" s="884"/>
      <c r="D1072" s="884"/>
      <c r="E1072" s="884"/>
      <c r="F1072" s="895"/>
      <c r="H1072" s="1153"/>
      <c r="J1072" s="1154"/>
      <c r="K1072" s="827"/>
      <c r="L1072" s="1537"/>
      <c r="M1072" s="1537"/>
      <c r="N1072" s="1067"/>
      <c r="O1072" s="1067"/>
    </row>
    <row r="1073" spans="1:15" s="886" customFormat="1">
      <c r="A1073" s="883"/>
      <c r="B1073" s="1152"/>
      <c r="C1073" s="884"/>
      <c r="D1073" s="884"/>
      <c r="E1073" s="884"/>
      <c r="F1073" s="895"/>
      <c r="H1073" s="1153"/>
      <c r="J1073" s="1154"/>
      <c r="K1073" s="827"/>
      <c r="L1073" s="1537"/>
      <c r="M1073" s="1537"/>
      <c r="N1073" s="1067"/>
      <c r="O1073" s="1067"/>
    </row>
    <row r="1074" spans="1:15" s="886" customFormat="1">
      <c r="A1074" s="883"/>
      <c r="B1074" s="1152"/>
      <c r="C1074" s="884"/>
      <c r="D1074" s="884"/>
      <c r="E1074" s="884"/>
      <c r="F1074" s="895"/>
      <c r="H1074" s="1153"/>
      <c r="J1074" s="1154"/>
      <c r="K1074" s="827"/>
      <c r="L1074" s="1537"/>
      <c r="M1074" s="1537"/>
      <c r="N1074" s="1067"/>
      <c r="O1074" s="1067"/>
    </row>
    <row r="1075" spans="1:15" s="886" customFormat="1">
      <c r="A1075" s="883"/>
      <c r="B1075" s="1152"/>
      <c r="C1075" s="884"/>
      <c r="D1075" s="884"/>
      <c r="E1075" s="884"/>
      <c r="F1075" s="895"/>
      <c r="H1075" s="1153"/>
      <c r="J1075" s="1154"/>
      <c r="K1075" s="827"/>
      <c r="L1075" s="1537"/>
      <c r="M1075" s="1537"/>
      <c r="N1075" s="1067"/>
      <c r="O1075" s="1067"/>
    </row>
    <row r="1076" spans="1:15" s="886" customFormat="1">
      <c r="A1076" s="883"/>
      <c r="B1076" s="1152"/>
      <c r="C1076" s="884"/>
      <c r="D1076" s="884"/>
      <c r="E1076" s="884"/>
      <c r="F1076" s="895"/>
      <c r="H1076" s="1153"/>
      <c r="J1076" s="1154"/>
      <c r="K1076" s="827"/>
      <c r="L1076" s="1537"/>
      <c r="M1076" s="1537"/>
      <c r="N1076" s="1067"/>
      <c r="O1076" s="1067"/>
    </row>
    <row r="1077" spans="1:15" s="886" customFormat="1">
      <c r="A1077" s="883"/>
      <c r="B1077" s="1152"/>
      <c r="C1077" s="884"/>
      <c r="D1077" s="884"/>
      <c r="E1077" s="884"/>
      <c r="F1077" s="895"/>
      <c r="H1077" s="1153"/>
      <c r="J1077" s="1154"/>
      <c r="K1077" s="827"/>
      <c r="L1077" s="1537"/>
      <c r="M1077" s="1537"/>
      <c r="N1077" s="1067"/>
      <c r="O1077" s="1067"/>
    </row>
    <row r="1078" spans="1:15" s="886" customFormat="1">
      <c r="A1078" s="883"/>
      <c r="B1078" s="1152"/>
      <c r="C1078" s="884"/>
      <c r="D1078" s="884"/>
      <c r="E1078" s="884"/>
      <c r="F1078" s="895"/>
      <c r="H1078" s="1153"/>
      <c r="J1078" s="1154"/>
      <c r="K1078" s="827"/>
      <c r="L1078" s="1537"/>
      <c r="M1078" s="1537"/>
      <c r="N1078" s="1067"/>
      <c r="O1078" s="1067"/>
    </row>
    <row r="1079" spans="1:15" s="886" customFormat="1">
      <c r="A1079" s="883"/>
      <c r="B1079" s="1152"/>
      <c r="C1079" s="884"/>
      <c r="D1079" s="884"/>
      <c r="E1079" s="884"/>
      <c r="F1079" s="895"/>
      <c r="H1079" s="1153"/>
      <c r="J1079" s="1154"/>
      <c r="K1079" s="827"/>
      <c r="L1079" s="1537"/>
      <c r="M1079" s="1537"/>
      <c r="N1079" s="1067"/>
      <c r="O1079" s="1067"/>
    </row>
    <row r="1080" spans="1:15" s="886" customFormat="1">
      <c r="A1080" s="883"/>
      <c r="B1080" s="1152"/>
      <c r="C1080" s="884"/>
      <c r="D1080" s="884"/>
      <c r="E1080" s="884"/>
      <c r="F1080" s="895"/>
      <c r="H1080" s="1153"/>
      <c r="J1080" s="1154"/>
      <c r="K1080" s="827"/>
      <c r="L1080" s="1537"/>
      <c r="M1080" s="1537"/>
      <c r="N1080" s="1067"/>
      <c r="O1080" s="1067"/>
    </row>
    <row r="1081" spans="1:15" s="886" customFormat="1">
      <c r="A1081" s="883"/>
      <c r="B1081" s="1152"/>
      <c r="C1081" s="884"/>
      <c r="D1081" s="884"/>
      <c r="E1081" s="884"/>
      <c r="F1081" s="895"/>
      <c r="H1081" s="1153"/>
      <c r="J1081" s="1154"/>
      <c r="K1081" s="827"/>
      <c r="L1081" s="1537"/>
      <c r="M1081" s="1537"/>
      <c r="N1081" s="1067"/>
      <c r="O1081" s="1067"/>
    </row>
    <row r="1082" spans="1:15" s="886" customFormat="1">
      <c r="A1082" s="883"/>
      <c r="B1082" s="1152"/>
      <c r="C1082" s="884"/>
      <c r="D1082" s="884"/>
      <c r="E1082" s="884"/>
      <c r="F1082" s="895"/>
      <c r="H1082" s="1153"/>
      <c r="J1082" s="1154"/>
      <c r="K1082" s="827"/>
      <c r="L1082" s="1537"/>
      <c r="M1082" s="1537"/>
      <c r="N1082" s="1067"/>
      <c r="O1082" s="1067"/>
    </row>
    <row r="1083" spans="1:15" s="886" customFormat="1">
      <c r="A1083" s="883"/>
      <c r="B1083" s="1152"/>
      <c r="C1083" s="884"/>
      <c r="D1083" s="884"/>
      <c r="E1083" s="884"/>
      <c r="F1083" s="895"/>
      <c r="H1083" s="1153"/>
      <c r="J1083" s="1154"/>
      <c r="K1083" s="827"/>
      <c r="L1083" s="1537"/>
      <c r="M1083" s="1537"/>
      <c r="N1083" s="1067"/>
      <c r="O1083" s="1067"/>
    </row>
    <row r="1084" spans="1:15" s="886" customFormat="1">
      <c r="A1084" s="883"/>
      <c r="B1084" s="1152"/>
      <c r="C1084" s="884"/>
      <c r="D1084" s="884"/>
      <c r="E1084" s="884"/>
      <c r="F1084" s="895"/>
      <c r="H1084" s="1153"/>
      <c r="J1084" s="1154"/>
      <c r="K1084" s="827"/>
      <c r="L1084" s="1537"/>
      <c r="M1084" s="1537"/>
      <c r="N1084" s="1067"/>
      <c r="O1084" s="1067"/>
    </row>
    <row r="1085" spans="1:15" s="886" customFormat="1">
      <c r="A1085" s="883"/>
      <c r="B1085" s="1152"/>
      <c r="C1085" s="884"/>
      <c r="D1085" s="884"/>
      <c r="E1085" s="884"/>
      <c r="F1085" s="895"/>
      <c r="H1085" s="1153"/>
      <c r="J1085" s="1154"/>
      <c r="K1085" s="827"/>
      <c r="L1085" s="1537"/>
      <c r="M1085" s="1537"/>
      <c r="N1085" s="1067"/>
      <c r="O1085" s="1067"/>
    </row>
    <row r="1086" spans="1:15" s="886" customFormat="1">
      <c r="A1086" s="883"/>
      <c r="B1086" s="1152"/>
      <c r="C1086" s="884"/>
      <c r="D1086" s="884"/>
      <c r="E1086" s="884"/>
      <c r="F1086" s="895"/>
      <c r="H1086" s="1153"/>
      <c r="J1086" s="1154"/>
      <c r="K1086" s="827"/>
      <c r="L1086" s="1537"/>
      <c r="M1086" s="1537"/>
      <c r="N1086" s="1067"/>
      <c r="O1086" s="1067"/>
    </row>
    <row r="1087" spans="1:15" s="886" customFormat="1">
      <c r="A1087" s="883"/>
      <c r="B1087" s="1152"/>
      <c r="C1087" s="884"/>
      <c r="D1087" s="884"/>
      <c r="E1087" s="884"/>
      <c r="F1087" s="895"/>
      <c r="H1087" s="1153"/>
      <c r="J1087" s="1154"/>
      <c r="K1087" s="827"/>
      <c r="L1087" s="1537"/>
      <c r="M1087" s="1537"/>
      <c r="N1087" s="1067"/>
      <c r="O1087" s="1067"/>
    </row>
    <row r="1088" spans="1:15" s="886" customFormat="1">
      <c r="A1088" s="883"/>
      <c r="B1088" s="1152"/>
      <c r="C1088" s="884"/>
      <c r="D1088" s="884"/>
      <c r="E1088" s="884"/>
      <c r="F1088" s="895"/>
      <c r="H1088" s="1153"/>
      <c r="J1088" s="1154"/>
      <c r="K1088" s="827"/>
      <c r="L1088" s="1537"/>
      <c r="M1088" s="1537"/>
      <c r="N1088" s="1067"/>
      <c r="O1088" s="1067"/>
    </row>
    <row r="1089" spans="1:15" s="886" customFormat="1">
      <c r="A1089" s="883"/>
      <c r="B1089" s="1152"/>
      <c r="C1089" s="884"/>
      <c r="D1089" s="884"/>
      <c r="E1089" s="884"/>
      <c r="F1089" s="895"/>
      <c r="H1089" s="1153"/>
      <c r="J1089" s="1154"/>
      <c r="K1089" s="827"/>
      <c r="L1089" s="1537"/>
      <c r="M1089" s="1537"/>
      <c r="N1089" s="1067"/>
      <c r="O1089" s="1067"/>
    </row>
    <row r="1090" spans="1:15" s="886" customFormat="1">
      <c r="A1090" s="883"/>
      <c r="B1090" s="1152"/>
      <c r="C1090" s="884"/>
      <c r="D1090" s="884"/>
      <c r="E1090" s="884"/>
      <c r="F1090" s="895"/>
      <c r="H1090" s="1153"/>
      <c r="J1090" s="1154"/>
      <c r="K1090" s="827"/>
      <c r="L1090" s="1537"/>
      <c r="M1090" s="1537"/>
      <c r="N1090" s="1067"/>
      <c r="O1090" s="1067"/>
    </row>
    <row r="1091" spans="1:15" s="886" customFormat="1">
      <c r="A1091" s="883"/>
      <c r="B1091" s="1152"/>
      <c r="C1091" s="884"/>
      <c r="D1091" s="884"/>
      <c r="E1091" s="884"/>
      <c r="F1091" s="895"/>
      <c r="H1091" s="1153"/>
      <c r="J1091" s="1154"/>
      <c r="K1091" s="827"/>
      <c r="L1091" s="1537"/>
      <c r="M1091" s="1537"/>
      <c r="N1091" s="1067"/>
      <c r="O1091" s="1067"/>
    </row>
    <row r="1092" spans="1:15" s="886" customFormat="1">
      <c r="A1092" s="883"/>
      <c r="B1092" s="1152"/>
      <c r="C1092" s="884"/>
      <c r="D1092" s="884"/>
      <c r="E1092" s="884"/>
      <c r="F1092" s="895"/>
      <c r="H1092" s="1153"/>
      <c r="J1092" s="1154"/>
      <c r="K1092" s="827"/>
      <c r="L1092" s="1537"/>
      <c r="M1092" s="1537"/>
      <c r="N1092" s="1067"/>
      <c r="O1092" s="1067"/>
    </row>
    <row r="1093" spans="1:15" s="886" customFormat="1">
      <c r="A1093" s="883"/>
      <c r="B1093" s="1152"/>
      <c r="C1093" s="884"/>
      <c r="D1093" s="884"/>
      <c r="E1093" s="884"/>
      <c r="F1093" s="895"/>
      <c r="H1093" s="1153"/>
      <c r="J1093" s="1154"/>
      <c r="K1093" s="827"/>
      <c r="L1093" s="1537"/>
      <c r="M1093" s="1537"/>
      <c r="N1093" s="1067"/>
      <c r="O1093" s="1067"/>
    </row>
    <row r="1094" spans="1:15" s="886" customFormat="1">
      <c r="A1094" s="883"/>
      <c r="B1094" s="1152"/>
      <c r="C1094" s="884"/>
      <c r="D1094" s="884"/>
      <c r="E1094" s="884"/>
      <c r="F1094" s="895"/>
      <c r="H1094" s="1153"/>
      <c r="J1094" s="1154"/>
      <c r="K1094" s="827"/>
      <c r="L1094" s="1537"/>
      <c r="M1094" s="1537"/>
      <c r="N1094" s="1067"/>
      <c r="O1094" s="1067"/>
    </row>
    <row r="1095" spans="1:15" s="886" customFormat="1">
      <c r="A1095" s="883"/>
      <c r="B1095" s="1152"/>
      <c r="C1095" s="884"/>
      <c r="D1095" s="884"/>
      <c r="E1095" s="884"/>
      <c r="F1095" s="895"/>
      <c r="H1095" s="1153"/>
      <c r="J1095" s="1154"/>
      <c r="K1095" s="827"/>
      <c r="L1095" s="1537"/>
      <c r="M1095" s="1537"/>
      <c r="N1095" s="1067"/>
      <c r="O1095" s="1067"/>
    </row>
    <row r="1096" spans="1:15" s="886" customFormat="1">
      <c r="A1096" s="883"/>
      <c r="B1096" s="1152"/>
      <c r="C1096" s="884"/>
      <c r="D1096" s="884"/>
      <c r="E1096" s="884"/>
      <c r="F1096" s="895"/>
      <c r="H1096" s="1153"/>
      <c r="J1096" s="1154"/>
      <c r="K1096" s="827"/>
      <c r="L1096" s="1537"/>
      <c r="M1096" s="1537"/>
      <c r="N1096" s="1067"/>
      <c r="O1096" s="1067"/>
    </row>
    <row r="1097" spans="1:15" s="886" customFormat="1">
      <c r="A1097" s="883"/>
      <c r="B1097" s="1152"/>
      <c r="C1097" s="884"/>
      <c r="D1097" s="884"/>
      <c r="E1097" s="884"/>
      <c r="F1097" s="895"/>
      <c r="H1097" s="1153"/>
      <c r="J1097" s="1154"/>
      <c r="K1097" s="827"/>
      <c r="L1097" s="1537"/>
      <c r="M1097" s="1537"/>
      <c r="N1097" s="1067"/>
      <c r="O1097" s="1067"/>
    </row>
    <row r="1098" spans="1:15" s="886" customFormat="1">
      <c r="A1098" s="883"/>
      <c r="B1098" s="1152"/>
      <c r="C1098" s="884"/>
      <c r="D1098" s="884"/>
      <c r="E1098" s="884"/>
      <c r="F1098" s="895"/>
      <c r="H1098" s="1153"/>
      <c r="J1098" s="1154"/>
      <c r="K1098" s="827"/>
      <c r="L1098" s="1537"/>
      <c r="M1098" s="1537"/>
      <c r="N1098" s="1067"/>
      <c r="O1098" s="1067"/>
    </row>
    <row r="1099" spans="1:15" s="886" customFormat="1">
      <c r="A1099" s="883"/>
      <c r="B1099" s="1152"/>
      <c r="C1099" s="884"/>
      <c r="D1099" s="884"/>
      <c r="E1099" s="884"/>
      <c r="F1099" s="895"/>
      <c r="H1099" s="1153"/>
      <c r="J1099" s="1154"/>
      <c r="K1099" s="827"/>
      <c r="L1099" s="1537"/>
      <c r="M1099" s="1537"/>
      <c r="N1099" s="1067"/>
      <c r="O1099" s="1067"/>
    </row>
    <row r="1100" spans="1:15" s="886" customFormat="1">
      <c r="A1100" s="883"/>
      <c r="B1100" s="1152"/>
      <c r="C1100" s="884"/>
      <c r="D1100" s="884"/>
      <c r="E1100" s="884"/>
      <c r="F1100" s="895"/>
      <c r="H1100" s="1153"/>
      <c r="J1100" s="1154"/>
      <c r="K1100" s="827"/>
      <c r="L1100" s="1537"/>
      <c r="M1100" s="1537"/>
      <c r="N1100" s="1067"/>
      <c r="O1100" s="1067"/>
    </row>
    <row r="1101" spans="1:15" s="886" customFormat="1">
      <c r="A1101" s="883"/>
      <c r="B1101" s="1152"/>
      <c r="C1101" s="884"/>
      <c r="D1101" s="884"/>
      <c r="E1101" s="884"/>
      <c r="F1101" s="895"/>
      <c r="H1101" s="1153"/>
      <c r="J1101" s="1154"/>
      <c r="K1101" s="827"/>
      <c r="L1101" s="1537"/>
      <c r="M1101" s="1537"/>
      <c r="N1101" s="1067"/>
      <c r="O1101" s="1067"/>
    </row>
    <row r="1102" spans="1:15" s="886" customFormat="1">
      <c r="A1102" s="883"/>
      <c r="B1102" s="1152"/>
      <c r="C1102" s="884"/>
      <c r="D1102" s="884"/>
      <c r="E1102" s="884"/>
      <c r="F1102" s="895"/>
      <c r="H1102" s="1153"/>
      <c r="J1102" s="1154"/>
      <c r="K1102" s="827"/>
      <c r="L1102" s="1537"/>
      <c r="M1102" s="1537"/>
      <c r="N1102" s="1067"/>
      <c r="O1102" s="1067"/>
    </row>
    <row r="1103" spans="1:15" s="886" customFormat="1">
      <c r="A1103" s="883"/>
      <c r="B1103" s="1152"/>
      <c r="C1103" s="884"/>
      <c r="D1103" s="884"/>
      <c r="E1103" s="884"/>
      <c r="F1103" s="895"/>
      <c r="H1103" s="1153"/>
      <c r="J1103" s="1154"/>
      <c r="K1103" s="827"/>
      <c r="L1103" s="1537"/>
      <c r="M1103" s="1537"/>
      <c r="N1103" s="1067"/>
      <c r="O1103" s="1067"/>
    </row>
    <row r="1104" spans="1:15" s="886" customFormat="1">
      <c r="A1104" s="883"/>
      <c r="B1104" s="1152"/>
      <c r="C1104" s="884"/>
      <c r="D1104" s="884"/>
      <c r="E1104" s="884"/>
      <c r="F1104" s="895"/>
      <c r="H1104" s="1153"/>
      <c r="J1104" s="1154"/>
      <c r="K1104" s="827"/>
      <c r="L1104" s="1537"/>
      <c r="M1104" s="1537"/>
      <c r="N1104" s="1067"/>
      <c r="O1104" s="1067"/>
    </row>
    <row r="1105" spans="1:15" s="886" customFormat="1">
      <c r="A1105" s="883"/>
      <c r="B1105" s="1152"/>
      <c r="C1105" s="884"/>
      <c r="D1105" s="884"/>
      <c r="E1105" s="884"/>
      <c r="F1105" s="895"/>
      <c r="H1105" s="1153"/>
      <c r="J1105" s="1154"/>
      <c r="K1105" s="827"/>
      <c r="L1105" s="1537"/>
      <c r="M1105" s="1537"/>
      <c r="N1105" s="1067"/>
      <c r="O1105" s="1067"/>
    </row>
    <row r="1106" spans="1:15" s="886" customFormat="1">
      <c r="A1106" s="883"/>
      <c r="B1106" s="1152"/>
      <c r="C1106" s="884"/>
      <c r="D1106" s="884"/>
      <c r="E1106" s="884"/>
      <c r="F1106" s="895"/>
      <c r="H1106" s="1153"/>
      <c r="J1106" s="1154"/>
      <c r="K1106" s="827"/>
      <c r="L1106" s="1537"/>
      <c r="M1106" s="1537"/>
      <c r="N1106" s="1067"/>
      <c r="O1106" s="1067"/>
    </row>
    <row r="1107" spans="1:15" s="886" customFormat="1">
      <c r="A1107" s="883"/>
      <c r="B1107" s="1152"/>
      <c r="C1107" s="884"/>
      <c r="D1107" s="884"/>
      <c r="E1107" s="884"/>
      <c r="F1107" s="895"/>
      <c r="H1107" s="1153"/>
      <c r="J1107" s="1154"/>
      <c r="K1107" s="827"/>
      <c r="L1107" s="1537"/>
      <c r="M1107" s="1537"/>
      <c r="N1107" s="1067"/>
      <c r="O1107" s="1067"/>
    </row>
    <row r="1108" spans="1:15" s="886" customFormat="1">
      <c r="A1108" s="883"/>
      <c r="B1108" s="1152"/>
      <c r="C1108" s="884"/>
      <c r="D1108" s="884"/>
      <c r="E1108" s="884"/>
      <c r="F1108" s="895"/>
      <c r="H1108" s="1153"/>
      <c r="J1108" s="1154"/>
      <c r="K1108" s="827"/>
      <c r="L1108" s="1537"/>
      <c r="M1108" s="1537"/>
      <c r="N1108" s="1067"/>
      <c r="O1108" s="1067"/>
    </row>
    <row r="1109" spans="1:15" s="886" customFormat="1">
      <c r="A1109" s="883"/>
      <c r="B1109" s="1152"/>
      <c r="C1109" s="884"/>
      <c r="D1109" s="884"/>
      <c r="E1109" s="884"/>
      <c r="F1109" s="895"/>
      <c r="H1109" s="1153"/>
      <c r="J1109" s="1154"/>
      <c r="K1109" s="827"/>
      <c r="L1109" s="1537"/>
      <c r="M1109" s="1537"/>
      <c r="N1109" s="1067"/>
      <c r="O1109" s="1067"/>
    </row>
    <row r="1110" spans="1:15" s="886" customFormat="1">
      <c r="A1110" s="883"/>
      <c r="B1110" s="1152"/>
      <c r="C1110" s="884"/>
      <c r="D1110" s="884"/>
      <c r="E1110" s="884"/>
      <c r="F1110" s="895"/>
      <c r="H1110" s="1153"/>
      <c r="J1110" s="1154"/>
      <c r="K1110" s="827"/>
      <c r="L1110" s="1537"/>
      <c r="M1110" s="1537"/>
      <c r="N1110" s="1067"/>
      <c r="O1110" s="1067"/>
    </row>
    <row r="1111" spans="1:15" s="886" customFormat="1">
      <c r="A1111" s="883"/>
      <c r="B1111" s="1152"/>
      <c r="C1111" s="884"/>
      <c r="D1111" s="884"/>
      <c r="E1111" s="884"/>
      <c r="F1111" s="895"/>
      <c r="H1111" s="1153"/>
      <c r="J1111" s="1154"/>
      <c r="K1111" s="827"/>
      <c r="L1111" s="1537"/>
      <c r="M1111" s="1537"/>
      <c r="N1111" s="1067"/>
      <c r="O1111" s="1067"/>
    </row>
    <row r="1112" spans="1:15" s="886" customFormat="1">
      <c r="A1112" s="883"/>
      <c r="B1112" s="1152"/>
      <c r="C1112" s="884"/>
      <c r="D1112" s="884"/>
      <c r="E1112" s="884"/>
      <c r="F1112" s="895"/>
      <c r="H1112" s="1153"/>
      <c r="J1112" s="1154"/>
      <c r="K1112" s="827"/>
      <c r="L1112" s="1537"/>
      <c r="M1112" s="1537"/>
      <c r="N1112" s="1067"/>
      <c r="O1112" s="1067"/>
    </row>
    <row r="1113" spans="1:15" s="886" customFormat="1">
      <c r="A1113" s="883"/>
      <c r="B1113" s="1152"/>
      <c r="C1113" s="884"/>
      <c r="D1113" s="884"/>
      <c r="E1113" s="884"/>
      <c r="F1113" s="895"/>
      <c r="H1113" s="1153"/>
      <c r="J1113" s="1154"/>
      <c r="K1113" s="827"/>
      <c r="L1113" s="1537"/>
      <c r="M1113" s="1537"/>
      <c r="N1113" s="1067"/>
      <c r="O1113" s="1067"/>
    </row>
    <row r="1114" spans="1:15" s="886" customFormat="1">
      <c r="A1114" s="883"/>
      <c r="B1114" s="1152"/>
      <c r="C1114" s="884"/>
      <c r="D1114" s="884"/>
      <c r="E1114" s="884"/>
      <c r="F1114" s="895"/>
      <c r="H1114" s="1153"/>
      <c r="J1114" s="1154"/>
      <c r="K1114" s="827"/>
      <c r="L1114" s="1537"/>
      <c r="M1114" s="1537"/>
      <c r="N1114" s="1067"/>
      <c r="O1114" s="1067"/>
    </row>
    <row r="1115" spans="1:15" s="886" customFormat="1">
      <c r="A1115" s="883"/>
      <c r="B1115" s="1152"/>
      <c r="C1115" s="884"/>
      <c r="D1115" s="884"/>
      <c r="E1115" s="884"/>
      <c r="F1115" s="895"/>
      <c r="H1115" s="1153"/>
      <c r="J1115" s="1154"/>
      <c r="K1115" s="827"/>
      <c r="L1115" s="1537"/>
      <c r="M1115" s="1537"/>
      <c r="N1115" s="1067"/>
      <c r="O1115" s="1067"/>
    </row>
    <row r="1116" spans="1:15" s="886" customFormat="1">
      <c r="A1116" s="883"/>
      <c r="B1116" s="1152"/>
      <c r="C1116" s="884"/>
      <c r="D1116" s="884"/>
      <c r="E1116" s="884"/>
      <c r="F1116" s="895"/>
      <c r="H1116" s="1153"/>
      <c r="J1116" s="1154"/>
      <c r="K1116" s="827"/>
      <c r="L1116" s="1537"/>
      <c r="M1116" s="1537"/>
      <c r="N1116" s="1067"/>
      <c r="O1116" s="1067"/>
    </row>
    <row r="1117" spans="1:15" s="886" customFormat="1">
      <c r="A1117" s="883"/>
      <c r="B1117" s="1152"/>
      <c r="C1117" s="884"/>
      <c r="D1117" s="884"/>
      <c r="E1117" s="884"/>
      <c r="F1117" s="895"/>
      <c r="H1117" s="1153"/>
      <c r="J1117" s="1154"/>
      <c r="K1117" s="827"/>
      <c r="L1117" s="1537"/>
      <c r="M1117" s="1537"/>
      <c r="N1117" s="1067"/>
      <c r="O1117" s="1067"/>
    </row>
    <row r="1118" spans="1:15" s="886" customFormat="1">
      <c r="A1118" s="883"/>
      <c r="B1118" s="1152"/>
      <c r="C1118" s="884"/>
      <c r="D1118" s="884"/>
      <c r="E1118" s="884"/>
      <c r="F1118" s="895"/>
      <c r="H1118" s="1153"/>
      <c r="J1118" s="1154"/>
      <c r="K1118" s="827"/>
      <c r="L1118" s="1537"/>
      <c r="M1118" s="1537"/>
      <c r="N1118" s="1067"/>
      <c r="O1118" s="1067"/>
    </row>
    <row r="1119" spans="1:15" s="886" customFormat="1">
      <c r="A1119" s="883"/>
      <c r="B1119" s="1152"/>
      <c r="C1119" s="884"/>
      <c r="D1119" s="884"/>
      <c r="E1119" s="884"/>
      <c r="F1119" s="895"/>
      <c r="H1119" s="1153"/>
      <c r="J1119" s="1154"/>
      <c r="K1119" s="827"/>
      <c r="L1119" s="1537"/>
      <c r="M1119" s="1537"/>
      <c r="N1119" s="1067"/>
      <c r="O1119" s="1067"/>
    </row>
    <row r="1120" spans="1:15" s="886" customFormat="1">
      <c r="A1120" s="883"/>
      <c r="B1120" s="1152"/>
      <c r="C1120" s="884"/>
      <c r="D1120" s="884"/>
      <c r="E1120" s="884"/>
      <c r="F1120" s="895"/>
      <c r="H1120" s="1153"/>
      <c r="J1120" s="1154"/>
      <c r="K1120" s="827"/>
      <c r="L1120" s="1537"/>
      <c r="M1120" s="1537"/>
      <c r="N1120" s="1067"/>
      <c r="O1120" s="1067"/>
    </row>
    <row r="1121" spans="1:15" s="886" customFormat="1">
      <c r="A1121" s="883"/>
      <c r="B1121" s="1152"/>
      <c r="C1121" s="884"/>
      <c r="D1121" s="884"/>
      <c r="E1121" s="884"/>
      <c r="F1121" s="895"/>
      <c r="H1121" s="1153"/>
      <c r="J1121" s="1154"/>
      <c r="K1121" s="827"/>
      <c r="L1121" s="1537"/>
      <c r="M1121" s="1537"/>
      <c r="N1121" s="1067"/>
      <c r="O1121" s="1067"/>
    </row>
    <row r="1122" spans="1:15" s="886" customFormat="1">
      <c r="A1122" s="883"/>
      <c r="B1122" s="1152"/>
      <c r="C1122" s="884"/>
      <c r="D1122" s="884"/>
      <c r="E1122" s="884"/>
      <c r="F1122" s="895"/>
      <c r="H1122" s="1153"/>
      <c r="J1122" s="1154"/>
      <c r="K1122" s="827"/>
      <c r="L1122" s="1537"/>
      <c r="M1122" s="1537"/>
      <c r="N1122" s="1067"/>
      <c r="O1122" s="1067"/>
    </row>
    <row r="1123" spans="1:15" s="886" customFormat="1">
      <c r="A1123" s="883"/>
      <c r="B1123" s="1152"/>
      <c r="C1123" s="884"/>
      <c r="D1123" s="884"/>
      <c r="E1123" s="884"/>
      <c r="F1123" s="895"/>
      <c r="H1123" s="1153"/>
      <c r="J1123" s="1154"/>
      <c r="K1123" s="827"/>
      <c r="L1123" s="1537"/>
      <c r="M1123" s="1537"/>
      <c r="N1123" s="1067"/>
      <c r="O1123" s="1067"/>
    </row>
    <row r="1124" spans="1:15" s="886" customFormat="1">
      <c r="A1124" s="883"/>
      <c r="B1124" s="1152"/>
      <c r="C1124" s="884"/>
      <c r="D1124" s="884"/>
      <c r="E1124" s="884"/>
      <c r="F1124" s="895"/>
      <c r="H1124" s="1153"/>
      <c r="J1124" s="1154"/>
      <c r="K1124" s="827"/>
      <c r="L1124" s="1537"/>
      <c r="M1124" s="1537"/>
      <c r="N1124" s="1067"/>
      <c r="O1124" s="1067"/>
    </row>
    <row r="1125" spans="1:15" s="886" customFormat="1">
      <c r="A1125" s="883"/>
      <c r="B1125" s="1152"/>
      <c r="C1125" s="884"/>
      <c r="D1125" s="884"/>
      <c r="E1125" s="884"/>
      <c r="F1125" s="895"/>
      <c r="H1125" s="1153"/>
      <c r="J1125" s="1154"/>
      <c r="K1125" s="827"/>
      <c r="L1125" s="1537"/>
      <c r="M1125" s="1537"/>
      <c r="N1125" s="1067"/>
      <c r="O1125" s="1067"/>
    </row>
    <row r="1126" spans="1:15" s="886" customFormat="1">
      <c r="A1126" s="883"/>
      <c r="B1126" s="1152"/>
      <c r="C1126" s="884"/>
      <c r="D1126" s="884"/>
      <c r="E1126" s="884"/>
      <c r="F1126" s="895"/>
      <c r="H1126" s="1153"/>
      <c r="J1126" s="1154"/>
      <c r="K1126" s="827"/>
      <c r="L1126" s="1537"/>
      <c r="M1126" s="1537"/>
      <c r="N1126" s="1067"/>
      <c r="O1126" s="1067"/>
    </row>
    <row r="1127" spans="1:15" s="886" customFormat="1">
      <c r="A1127" s="883"/>
      <c r="B1127" s="1152"/>
      <c r="C1127" s="884"/>
      <c r="D1127" s="884"/>
      <c r="E1127" s="884"/>
      <c r="F1127" s="895"/>
      <c r="H1127" s="1153"/>
      <c r="J1127" s="1154"/>
      <c r="K1127" s="827"/>
      <c r="L1127" s="1537"/>
      <c r="M1127" s="1537"/>
      <c r="N1127" s="1067"/>
      <c r="O1127" s="1067"/>
    </row>
    <row r="1128" spans="1:15" s="886" customFormat="1">
      <c r="A1128" s="883"/>
      <c r="B1128" s="1152"/>
      <c r="C1128" s="884"/>
      <c r="D1128" s="884"/>
      <c r="E1128" s="884"/>
      <c r="F1128" s="895"/>
      <c r="H1128" s="1153"/>
      <c r="J1128" s="1154"/>
      <c r="K1128" s="827"/>
      <c r="L1128" s="1537"/>
      <c r="M1128" s="1537"/>
      <c r="N1128" s="1067"/>
      <c r="O1128" s="1067"/>
    </row>
    <row r="1129" spans="1:15" s="886" customFormat="1">
      <c r="A1129" s="883"/>
      <c r="B1129" s="1152"/>
      <c r="C1129" s="884"/>
      <c r="D1129" s="884"/>
      <c r="E1129" s="884"/>
      <c r="F1129" s="895"/>
      <c r="H1129" s="1153"/>
      <c r="J1129" s="1154"/>
      <c r="K1129" s="827"/>
      <c r="L1129" s="1537"/>
      <c r="M1129" s="1537"/>
      <c r="N1129" s="1067"/>
      <c r="O1129" s="1067"/>
    </row>
    <row r="1130" spans="1:15" s="886" customFormat="1">
      <c r="A1130" s="883"/>
      <c r="B1130" s="1152"/>
      <c r="C1130" s="884"/>
      <c r="D1130" s="884"/>
      <c r="E1130" s="884"/>
      <c r="F1130" s="895"/>
      <c r="H1130" s="1153"/>
      <c r="J1130" s="1154"/>
      <c r="K1130" s="827"/>
      <c r="L1130" s="1537"/>
      <c r="M1130" s="1537"/>
      <c r="N1130" s="1067"/>
      <c r="O1130" s="1067"/>
    </row>
    <row r="1131" spans="1:15" s="886" customFormat="1">
      <c r="A1131" s="883"/>
      <c r="B1131" s="1152"/>
      <c r="C1131" s="884"/>
      <c r="D1131" s="884"/>
      <c r="E1131" s="884"/>
      <c r="F1131" s="895"/>
      <c r="H1131" s="1153"/>
      <c r="J1131" s="1154"/>
      <c r="K1131" s="827"/>
      <c r="L1131" s="1537"/>
      <c r="M1131" s="1537"/>
      <c r="N1131" s="1067"/>
      <c r="O1131" s="1067"/>
    </row>
    <row r="1132" spans="1:15" s="886" customFormat="1">
      <c r="A1132" s="883"/>
      <c r="B1132" s="1152"/>
      <c r="C1132" s="884"/>
      <c r="D1132" s="884"/>
      <c r="E1132" s="884"/>
      <c r="F1132" s="895"/>
      <c r="H1132" s="1153"/>
      <c r="J1132" s="1154"/>
      <c r="K1132" s="827"/>
      <c r="L1132" s="1537"/>
      <c r="M1132" s="1537"/>
      <c r="N1132" s="1067"/>
      <c r="O1132" s="1067"/>
    </row>
    <row r="1133" spans="1:15" s="886" customFormat="1">
      <c r="A1133" s="883"/>
      <c r="B1133" s="1152"/>
      <c r="C1133" s="884"/>
      <c r="D1133" s="884"/>
      <c r="E1133" s="884"/>
      <c r="F1133" s="895"/>
      <c r="H1133" s="1153"/>
      <c r="J1133" s="1154"/>
      <c r="K1133" s="827"/>
      <c r="L1133" s="1537"/>
      <c r="M1133" s="1537"/>
      <c r="N1133" s="1067"/>
      <c r="O1133" s="1067"/>
    </row>
    <row r="1134" spans="1:15" s="886" customFormat="1">
      <c r="A1134" s="883"/>
      <c r="B1134" s="1152"/>
      <c r="C1134" s="884"/>
      <c r="D1134" s="884"/>
      <c r="E1134" s="884"/>
      <c r="F1134" s="895"/>
      <c r="H1134" s="1153"/>
      <c r="J1134" s="1154"/>
      <c r="K1134" s="827"/>
      <c r="L1134" s="1537"/>
      <c r="M1134" s="1537"/>
      <c r="N1134" s="1067"/>
      <c r="O1134" s="1067"/>
    </row>
    <row r="1135" spans="1:15" s="886" customFormat="1">
      <c r="A1135" s="883"/>
      <c r="B1135" s="1152"/>
      <c r="C1135" s="884"/>
      <c r="D1135" s="884"/>
      <c r="E1135" s="884"/>
      <c r="F1135" s="895"/>
      <c r="H1135" s="1153"/>
      <c r="J1135" s="1154"/>
      <c r="K1135" s="827"/>
      <c r="L1135" s="1537"/>
      <c r="M1135" s="1537"/>
      <c r="N1135" s="1067"/>
      <c r="O1135" s="1067"/>
    </row>
    <row r="1136" spans="1:15" s="886" customFormat="1">
      <c r="A1136" s="883"/>
      <c r="B1136" s="1152"/>
      <c r="C1136" s="884"/>
      <c r="D1136" s="884"/>
      <c r="E1136" s="884"/>
      <c r="F1136" s="895"/>
      <c r="H1136" s="1153"/>
      <c r="J1136" s="1154"/>
      <c r="K1136" s="827"/>
      <c r="L1136" s="1537"/>
      <c r="M1136" s="1537"/>
      <c r="N1136" s="1067"/>
      <c r="O1136" s="1067"/>
    </row>
    <row r="1137" spans="1:15" s="886" customFormat="1">
      <c r="A1137" s="883"/>
      <c r="B1137" s="1152"/>
      <c r="C1137" s="884"/>
      <c r="D1137" s="884"/>
      <c r="E1137" s="884"/>
      <c r="F1137" s="895"/>
      <c r="H1137" s="1153"/>
      <c r="J1137" s="1154"/>
      <c r="K1137" s="827"/>
      <c r="L1137" s="1537"/>
      <c r="M1137" s="1537"/>
      <c r="N1137" s="1067"/>
      <c r="O1137" s="1067"/>
    </row>
    <row r="1138" spans="1:15" s="886" customFormat="1">
      <c r="A1138" s="883"/>
      <c r="B1138" s="1152"/>
      <c r="C1138" s="884"/>
      <c r="D1138" s="884"/>
      <c r="E1138" s="884"/>
      <c r="F1138" s="895"/>
      <c r="H1138" s="1153"/>
      <c r="J1138" s="1154"/>
      <c r="K1138" s="827"/>
      <c r="L1138" s="1537"/>
      <c r="M1138" s="1537"/>
      <c r="N1138" s="1067"/>
      <c r="O1138" s="1067"/>
    </row>
    <row r="1139" spans="1:15" s="886" customFormat="1">
      <c r="A1139" s="883"/>
      <c r="B1139" s="1152"/>
      <c r="C1139" s="884"/>
      <c r="D1139" s="884"/>
      <c r="E1139" s="884"/>
      <c r="F1139" s="895"/>
      <c r="H1139" s="1153"/>
      <c r="J1139" s="1154"/>
      <c r="K1139" s="827"/>
      <c r="L1139" s="1537"/>
      <c r="M1139" s="1537"/>
      <c r="N1139" s="1067"/>
      <c r="O1139" s="1067"/>
    </row>
    <row r="1140" spans="1:15" s="886" customFormat="1">
      <c r="A1140" s="883"/>
      <c r="B1140" s="1152"/>
      <c r="C1140" s="884"/>
      <c r="D1140" s="884"/>
      <c r="E1140" s="884"/>
      <c r="F1140" s="895"/>
      <c r="H1140" s="1153"/>
      <c r="J1140" s="1154"/>
      <c r="K1140" s="827"/>
      <c r="L1140" s="1537"/>
      <c r="M1140" s="1537"/>
      <c r="N1140" s="1067"/>
      <c r="O1140" s="1067"/>
    </row>
    <row r="1141" spans="1:15" s="886" customFormat="1">
      <c r="A1141" s="883"/>
      <c r="B1141" s="1152"/>
      <c r="C1141" s="884"/>
      <c r="D1141" s="884"/>
      <c r="E1141" s="884"/>
      <c r="F1141" s="895"/>
      <c r="H1141" s="1153"/>
      <c r="J1141" s="1154"/>
      <c r="K1141" s="827"/>
      <c r="L1141" s="1537"/>
      <c r="M1141" s="1537"/>
      <c r="N1141" s="1067"/>
      <c r="O1141" s="1067"/>
    </row>
    <row r="1142" spans="1:15" s="886" customFormat="1">
      <c r="A1142" s="883"/>
      <c r="B1142" s="1152"/>
      <c r="C1142" s="884"/>
      <c r="D1142" s="884"/>
      <c r="E1142" s="884"/>
      <c r="F1142" s="895"/>
      <c r="H1142" s="1153"/>
      <c r="J1142" s="1154"/>
      <c r="K1142" s="827"/>
      <c r="L1142" s="1537"/>
      <c r="M1142" s="1537"/>
      <c r="N1142" s="1067"/>
      <c r="O1142" s="1067"/>
    </row>
    <row r="1143" spans="1:15" s="886" customFormat="1">
      <c r="A1143" s="883"/>
      <c r="B1143" s="1152"/>
      <c r="C1143" s="884"/>
      <c r="D1143" s="884"/>
      <c r="E1143" s="884"/>
      <c r="F1143" s="895"/>
      <c r="H1143" s="1153"/>
      <c r="J1143" s="1154"/>
      <c r="K1143" s="827"/>
      <c r="L1143" s="1537"/>
      <c r="M1143" s="1537"/>
      <c r="N1143" s="1067"/>
      <c r="O1143" s="1067"/>
    </row>
    <row r="1144" spans="1:15" s="886" customFormat="1">
      <c r="A1144" s="883"/>
      <c r="B1144" s="1152"/>
      <c r="C1144" s="884"/>
      <c r="D1144" s="884"/>
      <c r="E1144" s="884"/>
      <c r="F1144" s="895"/>
      <c r="H1144" s="1153"/>
      <c r="J1144" s="1154"/>
      <c r="K1144" s="827"/>
      <c r="L1144" s="1537"/>
      <c r="M1144" s="1537"/>
      <c r="N1144" s="1067"/>
      <c r="O1144" s="1067"/>
    </row>
    <row r="1145" spans="1:15" s="886" customFormat="1">
      <c r="A1145" s="883"/>
      <c r="B1145" s="1152"/>
      <c r="C1145" s="884"/>
      <c r="D1145" s="884"/>
      <c r="E1145" s="884"/>
      <c r="F1145" s="895"/>
      <c r="H1145" s="1153"/>
      <c r="J1145" s="1154"/>
      <c r="K1145" s="827"/>
      <c r="L1145" s="1537"/>
      <c r="M1145" s="1537"/>
      <c r="N1145" s="1067"/>
      <c r="O1145" s="1067"/>
    </row>
    <row r="1146" spans="1:15" s="886" customFormat="1">
      <c r="A1146" s="883"/>
      <c r="B1146" s="1152"/>
      <c r="C1146" s="884"/>
      <c r="D1146" s="884"/>
      <c r="E1146" s="884"/>
      <c r="F1146" s="895"/>
      <c r="H1146" s="1153"/>
      <c r="J1146" s="1154"/>
      <c r="K1146" s="827"/>
      <c r="L1146" s="1537"/>
      <c r="M1146" s="1537"/>
      <c r="N1146" s="1067"/>
      <c r="O1146" s="1067"/>
    </row>
    <row r="1147" spans="1:15" s="886" customFormat="1">
      <c r="A1147" s="883"/>
      <c r="B1147" s="1152"/>
      <c r="C1147" s="884"/>
      <c r="D1147" s="884"/>
      <c r="E1147" s="884"/>
      <c r="F1147" s="895"/>
      <c r="H1147" s="1153"/>
      <c r="J1147" s="1154"/>
      <c r="K1147" s="827"/>
      <c r="L1147" s="1537"/>
      <c r="M1147" s="1537"/>
      <c r="N1147" s="1067"/>
      <c r="O1147" s="1067"/>
    </row>
    <row r="1148" spans="1:15" s="886" customFormat="1">
      <c r="A1148" s="883"/>
      <c r="B1148" s="1152"/>
      <c r="C1148" s="884"/>
      <c r="D1148" s="884"/>
      <c r="E1148" s="884"/>
      <c r="F1148" s="895"/>
      <c r="H1148" s="1153"/>
      <c r="J1148" s="1154"/>
      <c r="K1148" s="827"/>
      <c r="L1148" s="1537"/>
      <c r="M1148" s="1537"/>
      <c r="N1148" s="1067"/>
      <c r="O1148" s="1067"/>
    </row>
    <row r="1149" spans="1:15" s="886" customFormat="1">
      <c r="A1149" s="883"/>
      <c r="B1149" s="1152"/>
      <c r="C1149" s="884"/>
      <c r="D1149" s="884"/>
      <c r="E1149" s="884"/>
      <c r="F1149" s="895"/>
      <c r="H1149" s="1153"/>
      <c r="J1149" s="1154"/>
      <c r="K1149" s="827"/>
      <c r="L1149" s="1537"/>
      <c r="M1149" s="1537"/>
      <c r="N1149" s="1067"/>
      <c r="O1149" s="1067"/>
    </row>
    <row r="1150" spans="1:15" s="886" customFormat="1">
      <c r="A1150" s="883"/>
      <c r="B1150" s="1152"/>
      <c r="C1150" s="884"/>
      <c r="D1150" s="884"/>
      <c r="E1150" s="884"/>
      <c r="F1150" s="895"/>
      <c r="H1150" s="1153"/>
      <c r="J1150" s="1154"/>
      <c r="K1150" s="827"/>
      <c r="L1150" s="1537"/>
      <c r="M1150" s="1537"/>
      <c r="N1150" s="1067"/>
      <c r="O1150" s="1067"/>
    </row>
    <row r="1151" spans="1:15" s="886" customFormat="1">
      <c r="A1151" s="883"/>
      <c r="B1151" s="1152"/>
      <c r="C1151" s="884"/>
      <c r="D1151" s="884"/>
      <c r="E1151" s="884"/>
      <c r="F1151" s="895"/>
      <c r="H1151" s="1153"/>
      <c r="J1151" s="1154"/>
      <c r="K1151" s="827"/>
      <c r="L1151" s="1537"/>
      <c r="M1151" s="1537"/>
      <c r="N1151" s="1067"/>
      <c r="O1151" s="1067"/>
    </row>
    <row r="1152" spans="1:15" s="886" customFormat="1">
      <c r="A1152" s="883"/>
      <c r="B1152" s="1152"/>
      <c r="C1152" s="884"/>
      <c r="D1152" s="884"/>
      <c r="E1152" s="884"/>
      <c r="F1152" s="895"/>
      <c r="H1152" s="1153"/>
      <c r="J1152" s="1154"/>
      <c r="K1152" s="827"/>
      <c r="L1152" s="1537"/>
      <c r="M1152" s="1537"/>
      <c r="N1152" s="1067"/>
      <c r="O1152" s="1067"/>
    </row>
    <row r="1153" spans="1:15" s="886" customFormat="1">
      <c r="A1153" s="883"/>
      <c r="B1153" s="1152"/>
      <c r="C1153" s="884"/>
      <c r="D1153" s="884"/>
      <c r="E1153" s="884"/>
      <c r="F1153" s="895"/>
      <c r="H1153" s="1153"/>
      <c r="J1153" s="1154"/>
      <c r="K1153" s="827"/>
      <c r="L1153" s="1537"/>
      <c r="M1153" s="1537"/>
      <c r="N1153" s="1067"/>
      <c r="O1153" s="1067"/>
    </row>
    <row r="1154" spans="1:15" s="886" customFormat="1">
      <c r="A1154" s="883"/>
      <c r="B1154" s="1152"/>
      <c r="C1154" s="884"/>
      <c r="D1154" s="884"/>
      <c r="E1154" s="884"/>
      <c r="F1154" s="895"/>
      <c r="H1154" s="1153"/>
      <c r="J1154" s="1154"/>
      <c r="K1154" s="827"/>
      <c r="L1154" s="1537"/>
      <c r="M1154" s="1537"/>
      <c r="N1154" s="1067"/>
      <c r="O1154" s="1067"/>
    </row>
    <row r="1155" spans="1:15" s="886" customFormat="1">
      <c r="A1155" s="883"/>
      <c r="B1155" s="1152"/>
      <c r="C1155" s="884"/>
      <c r="D1155" s="884"/>
      <c r="E1155" s="884"/>
      <c r="F1155" s="895"/>
      <c r="H1155" s="1153"/>
      <c r="J1155" s="1154"/>
      <c r="K1155" s="827"/>
      <c r="L1155" s="1537"/>
      <c r="M1155" s="1537"/>
      <c r="N1155" s="1067"/>
      <c r="O1155" s="1067"/>
    </row>
    <row r="1156" spans="1:15" s="886" customFormat="1">
      <c r="A1156" s="883"/>
      <c r="B1156" s="1152"/>
      <c r="C1156" s="884"/>
      <c r="D1156" s="884"/>
      <c r="E1156" s="884"/>
      <c r="F1156" s="895"/>
      <c r="H1156" s="1153"/>
      <c r="J1156" s="1154"/>
      <c r="K1156" s="827"/>
      <c r="L1156" s="1537"/>
      <c r="M1156" s="1537"/>
      <c r="N1156" s="1067"/>
      <c r="O1156" s="1067"/>
    </row>
    <row r="1157" spans="1:15" s="886" customFormat="1">
      <c r="A1157" s="883"/>
      <c r="B1157" s="1152"/>
      <c r="C1157" s="884"/>
      <c r="D1157" s="884"/>
      <c r="E1157" s="884"/>
      <c r="F1157" s="895"/>
      <c r="H1157" s="1153"/>
      <c r="J1157" s="1154"/>
      <c r="K1157" s="827"/>
      <c r="L1157" s="1537"/>
      <c r="M1157" s="1537"/>
      <c r="N1157" s="1067"/>
      <c r="O1157" s="1067"/>
    </row>
    <row r="1158" spans="1:15" s="886" customFormat="1">
      <c r="A1158" s="883"/>
      <c r="B1158" s="1152"/>
      <c r="C1158" s="884"/>
      <c r="D1158" s="884"/>
      <c r="E1158" s="884"/>
      <c r="F1158" s="895"/>
      <c r="H1158" s="1153"/>
      <c r="J1158" s="1154"/>
      <c r="K1158" s="827"/>
      <c r="L1158" s="1537"/>
      <c r="M1158" s="1537"/>
      <c r="N1158" s="1067"/>
      <c r="O1158" s="1067"/>
    </row>
    <row r="1159" spans="1:15" s="886" customFormat="1">
      <c r="A1159" s="883"/>
      <c r="B1159" s="1152"/>
      <c r="C1159" s="884"/>
      <c r="D1159" s="884"/>
      <c r="E1159" s="884"/>
      <c r="F1159" s="895"/>
      <c r="H1159" s="1153"/>
      <c r="J1159" s="1154"/>
      <c r="K1159" s="827"/>
      <c r="L1159" s="1537"/>
      <c r="M1159" s="1537"/>
      <c r="N1159" s="1067"/>
      <c r="O1159" s="1067"/>
    </row>
    <row r="1160" spans="1:15" s="886" customFormat="1">
      <c r="A1160" s="883"/>
      <c r="B1160" s="1152"/>
      <c r="C1160" s="884"/>
      <c r="D1160" s="884"/>
      <c r="E1160" s="884"/>
      <c r="F1160" s="895"/>
      <c r="H1160" s="1153"/>
      <c r="J1160" s="1154"/>
      <c r="K1160" s="827"/>
      <c r="L1160" s="1537"/>
      <c r="M1160" s="1537"/>
      <c r="N1160" s="1067"/>
      <c r="O1160" s="1067"/>
    </row>
    <row r="1161" spans="1:15" s="886" customFormat="1">
      <c r="A1161" s="883"/>
      <c r="B1161" s="1152"/>
      <c r="C1161" s="884"/>
      <c r="D1161" s="884"/>
      <c r="E1161" s="884"/>
      <c r="F1161" s="895"/>
      <c r="H1161" s="1153"/>
      <c r="J1161" s="1154"/>
      <c r="K1161" s="827"/>
      <c r="L1161" s="1537"/>
      <c r="M1161" s="1537"/>
      <c r="N1161" s="1067"/>
      <c r="O1161" s="1067"/>
    </row>
    <row r="1162" spans="1:15" s="886" customFormat="1">
      <c r="A1162" s="883"/>
      <c r="B1162" s="1152"/>
      <c r="C1162" s="884"/>
      <c r="D1162" s="884"/>
      <c r="E1162" s="884"/>
      <c r="F1162" s="895"/>
      <c r="H1162" s="1153"/>
      <c r="J1162" s="1154"/>
      <c r="K1162" s="827"/>
      <c r="L1162" s="1537"/>
      <c r="M1162" s="1537"/>
      <c r="N1162" s="1067"/>
      <c r="O1162" s="1067"/>
    </row>
    <row r="1163" spans="1:15" s="886" customFormat="1">
      <c r="A1163" s="883"/>
      <c r="B1163" s="1152"/>
      <c r="C1163" s="884"/>
      <c r="D1163" s="884"/>
      <c r="E1163" s="884"/>
      <c r="F1163" s="895"/>
      <c r="H1163" s="1153"/>
      <c r="J1163" s="1154"/>
      <c r="K1163" s="827"/>
      <c r="L1163" s="1537"/>
      <c r="M1163" s="1537"/>
      <c r="N1163" s="1067"/>
      <c r="O1163" s="1067"/>
    </row>
    <row r="1164" spans="1:15" s="886" customFormat="1">
      <c r="A1164" s="883"/>
      <c r="B1164" s="1152"/>
      <c r="C1164" s="884"/>
      <c r="D1164" s="884"/>
      <c r="E1164" s="884"/>
      <c r="F1164" s="895"/>
      <c r="H1164" s="1153"/>
      <c r="J1164" s="1154"/>
      <c r="K1164" s="827"/>
      <c r="L1164" s="1537"/>
      <c r="M1164" s="1537"/>
      <c r="N1164" s="1067"/>
      <c r="O1164" s="1067"/>
    </row>
    <row r="1165" spans="1:15" s="886" customFormat="1">
      <c r="A1165" s="883"/>
      <c r="B1165" s="1152"/>
      <c r="C1165" s="884"/>
      <c r="D1165" s="884"/>
      <c r="E1165" s="884"/>
      <c r="F1165" s="895"/>
      <c r="H1165" s="1153"/>
      <c r="J1165" s="1154"/>
      <c r="K1165" s="827"/>
      <c r="L1165" s="1537"/>
      <c r="M1165" s="1537"/>
      <c r="N1165" s="1067"/>
      <c r="O1165" s="1067"/>
    </row>
    <row r="1166" spans="1:15" s="886" customFormat="1">
      <c r="A1166" s="883"/>
      <c r="B1166" s="1152"/>
      <c r="C1166" s="884"/>
      <c r="D1166" s="884"/>
      <c r="E1166" s="884"/>
      <c r="F1166" s="895"/>
      <c r="H1166" s="1153"/>
      <c r="J1166" s="1154"/>
      <c r="K1166" s="827"/>
      <c r="L1166" s="1537"/>
      <c r="M1166" s="1537"/>
      <c r="N1166" s="1067"/>
      <c r="O1166" s="1067"/>
    </row>
    <row r="1167" spans="1:15" s="886" customFormat="1">
      <c r="A1167" s="883"/>
      <c r="B1167" s="1152"/>
      <c r="C1167" s="884"/>
      <c r="D1167" s="884"/>
      <c r="E1167" s="884"/>
      <c r="F1167" s="895"/>
      <c r="H1167" s="1153"/>
      <c r="J1167" s="1154"/>
      <c r="K1167" s="827"/>
      <c r="L1167" s="1537"/>
      <c r="M1167" s="1537"/>
      <c r="N1167" s="1067"/>
      <c r="O1167" s="1067"/>
    </row>
    <row r="1168" spans="1:15" s="886" customFormat="1">
      <c r="A1168" s="883"/>
      <c r="B1168" s="1152"/>
      <c r="C1168" s="884"/>
      <c r="D1168" s="884"/>
      <c r="E1168" s="884"/>
      <c r="F1168" s="895"/>
      <c r="H1168" s="1153"/>
      <c r="J1168" s="1154"/>
      <c r="K1168" s="827"/>
      <c r="L1168" s="1537"/>
      <c r="M1168" s="1537"/>
      <c r="N1168" s="1067"/>
      <c r="O1168" s="1067"/>
    </row>
    <row r="1169" spans="1:15" s="886" customFormat="1">
      <c r="A1169" s="883"/>
      <c r="B1169" s="1152"/>
      <c r="C1169" s="884"/>
      <c r="D1169" s="884"/>
      <c r="E1169" s="884"/>
      <c r="F1169" s="895"/>
      <c r="H1169" s="1153"/>
      <c r="J1169" s="1154"/>
      <c r="K1169" s="827"/>
      <c r="L1169" s="1537"/>
      <c r="M1169" s="1537"/>
      <c r="N1169" s="1067"/>
      <c r="O1169" s="1067"/>
    </row>
    <row r="1170" spans="1:15" s="886" customFormat="1">
      <c r="A1170" s="883"/>
      <c r="B1170" s="1152"/>
      <c r="C1170" s="884"/>
      <c r="D1170" s="884"/>
      <c r="E1170" s="884"/>
      <c r="F1170" s="895"/>
      <c r="H1170" s="1153"/>
      <c r="J1170" s="1154"/>
      <c r="K1170" s="827"/>
      <c r="L1170" s="1537"/>
      <c r="M1170" s="1537"/>
      <c r="N1170" s="1067"/>
      <c r="O1170" s="1067"/>
    </row>
    <row r="1171" spans="1:15" s="886" customFormat="1">
      <c r="A1171" s="883"/>
      <c r="B1171" s="1152"/>
      <c r="C1171" s="884"/>
      <c r="D1171" s="884"/>
      <c r="E1171" s="884"/>
      <c r="F1171" s="895"/>
      <c r="H1171" s="1153"/>
      <c r="J1171" s="1154"/>
      <c r="K1171" s="827"/>
      <c r="L1171" s="1537"/>
      <c r="M1171" s="1537"/>
      <c r="N1171" s="1067"/>
      <c r="O1171" s="1067"/>
    </row>
    <row r="1172" spans="1:15" s="886" customFormat="1">
      <c r="A1172" s="883"/>
      <c r="B1172" s="1152"/>
      <c r="C1172" s="884"/>
      <c r="D1172" s="884"/>
      <c r="E1172" s="884"/>
      <c r="F1172" s="895"/>
      <c r="H1172" s="1153"/>
      <c r="J1172" s="1154"/>
      <c r="K1172" s="827"/>
      <c r="L1172" s="1537"/>
      <c r="M1172" s="1537"/>
      <c r="N1172" s="1067"/>
      <c r="O1172" s="1067"/>
    </row>
    <row r="1173" spans="1:15" s="886" customFormat="1">
      <c r="A1173" s="883"/>
      <c r="B1173" s="1152"/>
      <c r="C1173" s="884"/>
      <c r="D1173" s="884"/>
      <c r="E1173" s="884"/>
      <c r="F1173" s="895"/>
      <c r="H1173" s="1153"/>
      <c r="J1173" s="1154"/>
      <c r="K1173" s="827"/>
      <c r="L1173" s="1537"/>
      <c r="M1173" s="1537"/>
      <c r="N1173" s="1067"/>
      <c r="O1173" s="1067"/>
    </row>
    <row r="1174" spans="1:15" s="886" customFormat="1">
      <c r="A1174" s="883"/>
      <c r="B1174" s="1152"/>
      <c r="C1174" s="884"/>
      <c r="D1174" s="884"/>
      <c r="E1174" s="884"/>
      <c r="F1174" s="895"/>
      <c r="H1174" s="1153"/>
      <c r="J1174" s="1154"/>
      <c r="K1174" s="827"/>
      <c r="L1174" s="1537"/>
      <c r="M1174" s="1537"/>
      <c r="N1174" s="1067"/>
      <c r="O1174" s="1067"/>
    </row>
    <row r="1175" spans="1:15" s="886" customFormat="1">
      <c r="A1175" s="883"/>
      <c r="B1175" s="1152"/>
      <c r="C1175" s="884"/>
      <c r="D1175" s="884"/>
      <c r="E1175" s="884"/>
      <c r="F1175" s="895"/>
      <c r="H1175" s="1153"/>
      <c r="J1175" s="1154"/>
      <c r="K1175" s="827"/>
      <c r="L1175" s="1537"/>
      <c r="M1175" s="1537"/>
      <c r="N1175" s="1067"/>
      <c r="O1175" s="1067"/>
    </row>
    <row r="1176" spans="1:15" s="886" customFormat="1">
      <c r="A1176" s="883"/>
      <c r="B1176" s="1152"/>
      <c r="C1176" s="884"/>
      <c r="D1176" s="884"/>
      <c r="E1176" s="884"/>
      <c r="F1176" s="895"/>
      <c r="H1176" s="1153"/>
      <c r="J1176" s="1154"/>
      <c r="K1176" s="827"/>
      <c r="L1176" s="1537"/>
      <c r="M1176" s="1537"/>
      <c r="N1176" s="1067"/>
      <c r="O1176" s="1067"/>
    </row>
    <row r="1177" spans="1:15" s="886" customFormat="1">
      <c r="A1177" s="883"/>
      <c r="B1177" s="1152"/>
      <c r="C1177" s="884"/>
      <c r="D1177" s="884"/>
      <c r="E1177" s="884"/>
      <c r="F1177" s="895"/>
      <c r="H1177" s="1153"/>
      <c r="J1177" s="1154"/>
      <c r="K1177" s="827"/>
      <c r="L1177" s="1537"/>
      <c r="M1177" s="1537"/>
      <c r="N1177" s="1067"/>
      <c r="O1177" s="1067"/>
    </row>
    <row r="1178" spans="1:15" s="886" customFormat="1">
      <c r="A1178" s="883"/>
      <c r="B1178" s="1152"/>
      <c r="C1178" s="884"/>
      <c r="D1178" s="884"/>
      <c r="E1178" s="884"/>
      <c r="F1178" s="895"/>
      <c r="H1178" s="1153"/>
      <c r="J1178" s="1154"/>
      <c r="K1178" s="827"/>
      <c r="L1178" s="1537"/>
      <c r="M1178" s="1537"/>
      <c r="N1178" s="1067"/>
      <c r="O1178" s="1067"/>
    </row>
    <row r="1179" spans="1:15" s="886" customFormat="1">
      <c r="A1179" s="883"/>
      <c r="B1179" s="1152"/>
      <c r="C1179" s="884"/>
      <c r="D1179" s="884"/>
      <c r="E1179" s="884"/>
      <c r="F1179" s="895"/>
      <c r="H1179" s="1153"/>
      <c r="J1179" s="1154"/>
      <c r="K1179" s="827"/>
      <c r="L1179" s="1537"/>
      <c r="M1179" s="1537"/>
      <c r="N1179" s="1067"/>
      <c r="O1179" s="1067"/>
    </row>
    <row r="1180" spans="1:15" s="886" customFormat="1">
      <c r="A1180" s="883"/>
      <c r="B1180" s="1152"/>
      <c r="C1180" s="884"/>
      <c r="D1180" s="884"/>
      <c r="E1180" s="884"/>
      <c r="F1180" s="895"/>
      <c r="H1180" s="1153"/>
      <c r="J1180" s="1154"/>
      <c r="K1180" s="827"/>
      <c r="L1180" s="1537"/>
      <c r="M1180" s="1537"/>
      <c r="N1180" s="1067"/>
      <c r="O1180" s="1067"/>
    </row>
    <row r="1181" spans="1:15" s="886" customFormat="1">
      <c r="A1181" s="883"/>
      <c r="B1181" s="1152"/>
      <c r="C1181" s="884"/>
      <c r="D1181" s="884"/>
      <c r="E1181" s="884"/>
      <c r="F1181" s="895"/>
      <c r="H1181" s="1153"/>
      <c r="J1181" s="1154"/>
      <c r="K1181" s="827"/>
      <c r="L1181" s="1537"/>
      <c r="M1181" s="1537"/>
      <c r="N1181" s="1067"/>
      <c r="O1181" s="1067"/>
    </row>
    <row r="1182" spans="1:15" s="886" customFormat="1">
      <c r="A1182" s="883"/>
      <c r="B1182" s="1152"/>
      <c r="C1182" s="884"/>
      <c r="D1182" s="884"/>
      <c r="E1182" s="884"/>
      <c r="F1182" s="895"/>
      <c r="H1182" s="1153"/>
      <c r="J1182" s="1154"/>
      <c r="K1182" s="827"/>
      <c r="L1182" s="1537"/>
      <c r="M1182" s="1537"/>
      <c r="N1182" s="1067"/>
      <c r="O1182" s="1067"/>
    </row>
    <row r="1183" spans="1:15" s="886" customFormat="1">
      <c r="A1183" s="883"/>
      <c r="B1183" s="1152"/>
      <c r="C1183" s="884"/>
      <c r="D1183" s="884"/>
      <c r="E1183" s="884"/>
      <c r="F1183" s="895"/>
      <c r="H1183" s="1153"/>
      <c r="J1183" s="1154"/>
      <c r="K1183" s="827"/>
      <c r="L1183" s="1537"/>
      <c r="M1183" s="1537"/>
      <c r="N1183" s="1067"/>
      <c r="O1183" s="1067"/>
    </row>
    <row r="1184" spans="1:15" s="886" customFormat="1">
      <c r="A1184" s="883"/>
      <c r="B1184" s="1152"/>
      <c r="C1184" s="884"/>
      <c r="D1184" s="884"/>
      <c r="E1184" s="884"/>
      <c r="F1184" s="895"/>
      <c r="H1184" s="1153"/>
      <c r="J1184" s="1154"/>
      <c r="K1184" s="827"/>
      <c r="L1184" s="1537"/>
      <c r="M1184" s="1537"/>
      <c r="N1184" s="1067"/>
      <c r="O1184" s="1067"/>
    </row>
    <row r="1185" spans="1:15" s="886" customFormat="1">
      <c r="A1185" s="883"/>
      <c r="B1185" s="1152"/>
      <c r="C1185" s="884"/>
      <c r="D1185" s="884"/>
      <c r="E1185" s="884"/>
      <c r="F1185" s="895"/>
      <c r="H1185" s="1153"/>
      <c r="J1185" s="1154"/>
      <c r="K1185" s="827"/>
      <c r="L1185" s="1537"/>
      <c r="M1185" s="1537"/>
      <c r="N1185" s="1067"/>
      <c r="O1185" s="1067"/>
    </row>
    <row r="1186" spans="1:15" s="886" customFormat="1">
      <c r="A1186" s="883"/>
      <c r="B1186" s="1152"/>
      <c r="C1186" s="884"/>
      <c r="D1186" s="884"/>
      <c r="E1186" s="884"/>
      <c r="F1186" s="895"/>
      <c r="H1186" s="1153"/>
      <c r="J1186" s="1154"/>
      <c r="K1186" s="827"/>
      <c r="L1186" s="1537"/>
      <c r="M1186" s="1537"/>
      <c r="N1186" s="1067"/>
      <c r="O1186" s="1067"/>
    </row>
    <row r="1187" spans="1:15" s="886" customFormat="1">
      <c r="A1187" s="883"/>
      <c r="B1187" s="1152"/>
      <c r="C1187" s="884"/>
      <c r="D1187" s="884"/>
      <c r="E1187" s="884"/>
      <c r="F1187" s="895"/>
      <c r="H1187" s="1153"/>
      <c r="J1187" s="1154"/>
      <c r="K1187" s="827"/>
      <c r="L1187" s="1537"/>
      <c r="M1187" s="1537"/>
      <c r="N1187" s="1067"/>
      <c r="O1187" s="1067"/>
    </row>
    <row r="1188" spans="1:15" s="886" customFormat="1">
      <c r="A1188" s="883"/>
      <c r="B1188" s="1152"/>
      <c r="C1188" s="884"/>
      <c r="D1188" s="884"/>
      <c r="E1188" s="884"/>
      <c r="F1188" s="895"/>
      <c r="H1188" s="1153"/>
      <c r="J1188" s="1154"/>
      <c r="K1188" s="827"/>
      <c r="L1188" s="1537"/>
      <c r="M1188" s="1537"/>
      <c r="N1188" s="1067"/>
      <c r="O1188" s="1067"/>
    </row>
    <row r="1189" spans="1:15" s="886" customFormat="1">
      <c r="A1189" s="883"/>
      <c r="B1189" s="1152"/>
      <c r="C1189" s="884"/>
      <c r="D1189" s="884"/>
      <c r="E1189" s="884"/>
      <c r="F1189" s="895"/>
      <c r="H1189" s="1153"/>
      <c r="J1189" s="1154"/>
      <c r="K1189" s="827"/>
      <c r="L1189" s="1537"/>
      <c r="M1189" s="1537"/>
      <c r="N1189" s="1067"/>
      <c r="O1189" s="1067"/>
    </row>
    <row r="1190" spans="1:15" s="886" customFormat="1">
      <c r="A1190" s="883"/>
      <c r="B1190" s="1152"/>
      <c r="C1190" s="884"/>
      <c r="D1190" s="884"/>
      <c r="E1190" s="884"/>
      <c r="F1190" s="895"/>
      <c r="H1190" s="1153"/>
      <c r="J1190" s="1154"/>
      <c r="K1190" s="827"/>
      <c r="L1190" s="1537"/>
      <c r="M1190" s="1537"/>
      <c r="N1190" s="1067"/>
      <c r="O1190" s="1067"/>
    </row>
    <row r="1191" spans="1:15" s="886" customFormat="1">
      <c r="A1191" s="883"/>
      <c r="B1191" s="1152"/>
      <c r="C1191" s="884"/>
      <c r="D1191" s="884"/>
      <c r="E1191" s="884"/>
      <c r="F1191" s="895"/>
      <c r="H1191" s="1153"/>
      <c r="J1191" s="1154"/>
      <c r="K1191" s="827"/>
      <c r="L1191" s="1537"/>
      <c r="M1191" s="1537"/>
      <c r="N1191" s="1067"/>
      <c r="O1191" s="1067"/>
    </row>
    <row r="1192" spans="1:15" s="886" customFormat="1">
      <c r="A1192" s="883"/>
      <c r="B1192" s="1152"/>
      <c r="C1192" s="884"/>
      <c r="D1192" s="884"/>
      <c r="E1192" s="884"/>
      <c r="F1192" s="895"/>
      <c r="H1192" s="1153"/>
      <c r="J1192" s="1154"/>
      <c r="K1192" s="827"/>
      <c r="L1192" s="1537"/>
      <c r="M1192" s="1537"/>
      <c r="N1192" s="1067"/>
      <c r="O1192" s="1067"/>
    </row>
    <row r="1193" spans="1:15" s="886" customFormat="1">
      <c r="A1193" s="883"/>
      <c r="B1193" s="1152"/>
      <c r="C1193" s="884"/>
      <c r="D1193" s="884"/>
      <c r="E1193" s="884"/>
      <c r="F1193" s="895"/>
      <c r="H1193" s="1153"/>
      <c r="J1193" s="1154"/>
      <c r="K1193" s="827"/>
      <c r="L1193" s="1537"/>
      <c r="M1193" s="1537"/>
      <c r="N1193" s="1067"/>
      <c r="O1193" s="1067"/>
    </row>
    <row r="1194" spans="1:15" s="886" customFormat="1">
      <c r="A1194" s="883"/>
      <c r="B1194" s="1152"/>
      <c r="C1194" s="884"/>
      <c r="D1194" s="884"/>
      <c r="E1194" s="884"/>
      <c r="F1194" s="895"/>
      <c r="H1194" s="1153"/>
      <c r="J1194" s="1154"/>
      <c r="K1194" s="827"/>
      <c r="L1194" s="1537"/>
      <c r="M1194" s="1537"/>
      <c r="N1194" s="1067"/>
      <c r="O1194" s="1067"/>
    </row>
    <row r="1195" spans="1:15" s="886" customFormat="1">
      <c r="A1195" s="883"/>
      <c r="B1195" s="1152"/>
      <c r="C1195" s="884"/>
      <c r="D1195" s="884"/>
      <c r="E1195" s="884"/>
      <c r="F1195" s="895"/>
      <c r="H1195" s="1153"/>
      <c r="J1195" s="1154"/>
      <c r="K1195" s="827"/>
      <c r="L1195" s="1537"/>
      <c r="M1195" s="1537"/>
      <c r="N1195" s="1067"/>
      <c r="O1195" s="1067"/>
    </row>
    <row r="1196" spans="1:15" s="886" customFormat="1">
      <c r="A1196" s="883"/>
      <c r="B1196" s="1152"/>
      <c r="C1196" s="884"/>
      <c r="D1196" s="884"/>
      <c r="E1196" s="884"/>
      <c r="F1196" s="895"/>
      <c r="H1196" s="1153"/>
      <c r="J1196" s="1154"/>
      <c r="K1196" s="827"/>
      <c r="L1196" s="1537"/>
      <c r="M1196" s="1537"/>
      <c r="N1196" s="1067"/>
      <c r="O1196" s="1067"/>
    </row>
    <row r="1197" spans="1:15" s="886" customFormat="1">
      <c r="A1197" s="883"/>
      <c r="B1197" s="1152"/>
      <c r="C1197" s="884"/>
      <c r="D1197" s="884"/>
      <c r="E1197" s="884"/>
      <c r="F1197" s="895"/>
      <c r="H1197" s="1153"/>
      <c r="J1197" s="1154"/>
      <c r="K1197" s="827"/>
      <c r="L1197" s="1537"/>
      <c r="M1197" s="1537"/>
      <c r="N1197" s="1067"/>
      <c r="O1197" s="1067"/>
    </row>
    <row r="1198" spans="1:15" s="886" customFormat="1">
      <c r="A1198" s="883"/>
      <c r="B1198" s="1152"/>
      <c r="C1198" s="884"/>
      <c r="D1198" s="884"/>
      <c r="E1198" s="884"/>
      <c r="F1198" s="895"/>
      <c r="H1198" s="1153"/>
      <c r="J1198" s="1154"/>
      <c r="K1198" s="827"/>
      <c r="L1198" s="1537"/>
      <c r="M1198" s="1537"/>
      <c r="N1198" s="1067"/>
      <c r="O1198" s="1067"/>
    </row>
    <row r="1199" spans="1:15" s="886" customFormat="1">
      <c r="A1199" s="883"/>
      <c r="B1199" s="1152"/>
      <c r="C1199" s="884"/>
      <c r="D1199" s="884"/>
      <c r="E1199" s="884"/>
      <c r="F1199" s="895"/>
      <c r="H1199" s="1153"/>
      <c r="J1199" s="1154"/>
      <c r="K1199" s="827"/>
      <c r="L1199" s="1537"/>
      <c r="M1199" s="1537"/>
      <c r="N1199" s="1067"/>
      <c r="O1199" s="1067"/>
    </row>
    <row r="1200" spans="1:15" s="886" customFormat="1">
      <c r="A1200" s="883"/>
      <c r="B1200" s="1152"/>
      <c r="C1200" s="884"/>
      <c r="D1200" s="884"/>
      <c r="E1200" s="884"/>
      <c r="F1200" s="895"/>
      <c r="H1200" s="1153"/>
      <c r="J1200" s="1154"/>
      <c r="K1200" s="827"/>
      <c r="L1200" s="1537"/>
      <c r="M1200" s="1537"/>
      <c r="N1200" s="1067"/>
      <c r="O1200" s="1067"/>
    </row>
    <row r="1201" spans="1:15" s="886" customFormat="1">
      <c r="A1201" s="883"/>
      <c r="B1201" s="1152"/>
      <c r="C1201" s="884"/>
      <c r="D1201" s="884"/>
      <c r="E1201" s="884"/>
      <c r="F1201" s="895"/>
      <c r="H1201" s="1153"/>
      <c r="J1201" s="1154"/>
      <c r="K1201" s="827"/>
      <c r="L1201" s="1537"/>
      <c r="M1201" s="1537"/>
      <c r="N1201" s="1067"/>
      <c r="O1201" s="1067"/>
    </row>
    <row r="1202" spans="1:15" s="886" customFormat="1">
      <c r="A1202" s="883"/>
      <c r="B1202" s="1152"/>
      <c r="C1202" s="884"/>
      <c r="D1202" s="884"/>
      <c r="E1202" s="884"/>
      <c r="F1202" s="895"/>
      <c r="H1202" s="1153"/>
      <c r="J1202" s="1154"/>
      <c r="K1202" s="827"/>
      <c r="L1202" s="1537"/>
      <c r="M1202" s="1537"/>
      <c r="N1202" s="1067"/>
      <c r="O1202" s="1067"/>
    </row>
    <row r="1203" spans="1:15" s="886" customFormat="1">
      <c r="A1203" s="883"/>
      <c r="B1203" s="1152"/>
      <c r="C1203" s="884"/>
      <c r="D1203" s="884"/>
      <c r="E1203" s="884"/>
      <c r="F1203" s="895"/>
      <c r="H1203" s="1153"/>
      <c r="J1203" s="1154"/>
      <c r="K1203" s="827"/>
      <c r="L1203" s="1537"/>
      <c r="M1203" s="1537"/>
      <c r="N1203" s="1067"/>
      <c r="O1203" s="1067"/>
    </row>
    <row r="1204" spans="1:15" s="886" customFormat="1">
      <c r="A1204" s="883"/>
      <c r="B1204" s="1152"/>
      <c r="C1204" s="884"/>
      <c r="D1204" s="884"/>
      <c r="E1204" s="884"/>
      <c r="F1204" s="895"/>
      <c r="H1204" s="1153"/>
      <c r="J1204" s="1154"/>
      <c r="K1204" s="827"/>
      <c r="L1204" s="1537"/>
      <c r="M1204" s="1537"/>
      <c r="N1204" s="1067"/>
      <c r="O1204" s="1067"/>
    </row>
    <row r="1205" spans="1:15" s="886" customFormat="1">
      <c r="A1205" s="883"/>
      <c r="B1205" s="1152"/>
      <c r="C1205" s="884"/>
      <c r="D1205" s="884"/>
      <c r="E1205" s="884"/>
      <c r="F1205" s="895"/>
      <c r="H1205" s="1153"/>
      <c r="J1205" s="1154"/>
      <c r="K1205" s="827"/>
      <c r="L1205" s="1537"/>
      <c r="M1205" s="1537"/>
      <c r="N1205" s="1067"/>
      <c r="O1205" s="1067"/>
    </row>
    <row r="1206" spans="1:15" s="886" customFormat="1">
      <c r="A1206" s="883"/>
      <c r="B1206" s="1152"/>
      <c r="C1206" s="884"/>
      <c r="D1206" s="884"/>
      <c r="E1206" s="884"/>
      <c r="F1206" s="895"/>
      <c r="H1206" s="1153"/>
      <c r="J1206" s="1154"/>
      <c r="K1206" s="827"/>
      <c r="L1206" s="1537"/>
      <c r="M1206" s="1537"/>
      <c r="N1206" s="1067"/>
      <c r="O1206" s="1067"/>
    </row>
    <row r="1207" spans="1:15" s="886" customFormat="1">
      <c r="A1207" s="883"/>
      <c r="B1207" s="1152"/>
      <c r="C1207" s="884"/>
      <c r="D1207" s="884"/>
      <c r="E1207" s="884"/>
      <c r="F1207" s="895"/>
      <c r="H1207" s="1153"/>
      <c r="J1207" s="1154"/>
      <c r="K1207" s="827"/>
      <c r="L1207" s="1537"/>
      <c r="M1207" s="1537"/>
      <c r="N1207" s="1067"/>
      <c r="O1207" s="1067"/>
    </row>
    <row r="1208" spans="1:15" s="886" customFormat="1">
      <c r="A1208" s="883"/>
      <c r="B1208" s="1152"/>
      <c r="C1208" s="884"/>
      <c r="D1208" s="884"/>
      <c r="E1208" s="884"/>
      <c r="F1208" s="895"/>
      <c r="H1208" s="1153"/>
      <c r="J1208" s="1154"/>
      <c r="K1208" s="827"/>
      <c r="L1208" s="1537"/>
      <c r="M1208" s="1537"/>
      <c r="N1208" s="1067"/>
      <c r="O1208" s="1067"/>
    </row>
    <row r="1209" spans="1:15" s="886" customFormat="1">
      <c r="A1209" s="883"/>
      <c r="B1209" s="1152"/>
      <c r="C1209" s="884"/>
      <c r="D1209" s="884"/>
      <c r="E1209" s="884"/>
      <c r="F1209" s="895"/>
      <c r="H1209" s="1153"/>
      <c r="J1209" s="1154"/>
      <c r="K1209" s="827"/>
      <c r="L1209" s="1537"/>
      <c r="M1209" s="1537"/>
      <c r="N1209" s="1067"/>
      <c r="O1209" s="1067"/>
    </row>
    <row r="1210" spans="1:15" s="886" customFormat="1">
      <c r="A1210" s="883"/>
      <c r="B1210" s="1152"/>
      <c r="C1210" s="884"/>
      <c r="D1210" s="884"/>
      <c r="E1210" s="884"/>
      <c r="F1210" s="895"/>
      <c r="H1210" s="1153"/>
      <c r="J1210" s="1154"/>
      <c r="K1210" s="827"/>
      <c r="L1210" s="1537"/>
      <c r="M1210" s="1537"/>
      <c r="N1210" s="1067"/>
      <c r="O1210" s="1067"/>
    </row>
    <row r="1211" spans="1:15" s="886" customFormat="1">
      <c r="A1211" s="883"/>
      <c r="B1211" s="1152"/>
      <c r="C1211" s="884"/>
      <c r="D1211" s="884"/>
      <c r="E1211" s="884"/>
      <c r="F1211" s="895"/>
      <c r="H1211" s="1153"/>
      <c r="J1211" s="1154"/>
      <c r="K1211" s="827"/>
      <c r="L1211" s="1537"/>
      <c r="M1211" s="1537"/>
      <c r="N1211" s="1067"/>
      <c r="O1211" s="1067"/>
    </row>
    <row r="1212" spans="1:15" s="886" customFormat="1">
      <c r="A1212" s="883"/>
      <c r="B1212" s="1152"/>
      <c r="C1212" s="884"/>
      <c r="D1212" s="884"/>
      <c r="E1212" s="884"/>
      <c r="F1212" s="895"/>
      <c r="H1212" s="1153"/>
      <c r="J1212" s="1154"/>
      <c r="K1212" s="827"/>
      <c r="L1212" s="1537"/>
      <c r="M1212" s="1537"/>
      <c r="N1212" s="1067"/>
      <c r="O1212" s="1067"/>
    </row>
    <row r="1213" spans="1:15" s="886" customFormat="1">
      <c r="A1213" s="883"/>
      <c r="B1213" s="1152"/>
      <c r="C1213" s="884"/>
      <c r="D1213" s="884"/>
      <c r="E1213" s="884"/>
      <c r="F1213" s="895"/>
      <c r="H1213" s="1153"/>
      <c r="J1213" s="1154"/>
      <c r="K1213" s="827"/>
      <c r="L1213" s="1537"/>
      <c r="M1213" s="1537"/>
      <c r="N1213" s="1067"/>
      <c r="O1213" s="1067"/>
    </row>
    <row r="1214" spans="1:15" s="886" customFormat="1">
      <c r="A1214" s="883"/>
      <c r="B1214" s="1152"/>
      <c r="C1214" s="884"/>
      <c r="D1214" s="884"/>
      <c r="E1214" s="884"/>
      <c r="F1214" s="895"/>
      <c r="H1214" s="1153"/>
      <c r="J1214" s="1154"/>
      <c r="K1214" s="827"/>
      <c r="L1214" s="1537"/>
      <c r="M1214" s="1537"/>
      <c r="N1214" s="1067"/>
      <c r="O1214" s="1067"/>
    </row>
    <row r="1215" spans="1:15" s="886" customFormat="1">
      <c r="A1215" s="883"/>
      <c r="B1215" s="1152"/>
      <c r="C1215" s="884"/>
      <c r="D1215" s="884"/>
      <c r="E1215" s="884"/>
      <c r="F1215" s="895"/>
      <c r="H1215" s="1153"/>
      <c r="J1215" s="1154"/>
      <c r="K1215" s="827"/>
      <c r="L1215" s="1537"/>
      <c r="M1215" s="1537"/>
      <c r="N1215" s="1067"/>
      <c r="O1215" s="1067"/>
    </row>
    <row r="1216" spans="1:15" s="886" customFormat="1">
      <c r="A1216" s="883"/>
      <c r="B1216" s="1152"/>
      <c r="C1216" s="884"/>
      <c r="D1216" s="884"/>
      <c r="E1216" s="884"/>
      <c r="F1216" s="895"/>
      <c r="H1216" s="1153"/>
      <c r="J1216" s="1154"/>
      <c r="K1216" s="827"/>
      <c r="L1216" s="1537"/>
      <c r="M1216" s="1537"/>
      <c r="N1216" s="1067"/>
      <c r="O1216" s="1067"/>
    </row>
    <row r="1217" spans="1:15" s="886" customFormat="1">
      <c r="A1217" s="883"/>
      <c r="B1217" s="1152"/>
      <c r="C1217" s="884"/>
      <c r="D1217" s="884"/>
      <c r="E1217" s="884"/>
      <c r="F1217" s="895"/>
      <c r="H1217" s="1153"/>
      <c r="J1217" s="1154"/>
      <c r="K1217" s="827"/>
      <c r="L1217" s="1537"/>
      <c r="M1217" s="1537"/>
      <c r="N1217" s="1067"/>
      <c r="O1217" s="1067"/>
    </row>
    <row r="1218" spans="1:15" s="886" customFormat="1">
      <c r="A1218" s="883"/>
      <c r="B1218" s="1152"/>
      <c r="C1218" s="884"/>
      <c r="D1218" s="884"/>
      <c r="E1218" s="884"/>
      <c r="F1218" s="895"/>
      <c r="H1218" s="1153"/>
      <c r="J1218" s="1154"/>
      <c r="K1218" s="827"/>
      <c r="L1218" s="1537"/>
      <c r="M1218" s="1537"/>
      <c r="N1218" s="1067"/>
      <c r="O1218" s="1067"/>
    </row>
    <row r="1219" spans="1:15" s="886" customFormat="1">
      <c r="A1219" s="883"/>
      <c r="B1219" s="1152"/>
      <c r="C1219" s="884"/>
      <c r="D1219" s="884"/>
      <c r="E1219" s="884"/>
      <c r="F1219" s="895"/>
      <c r="H1219" s="1153"/>
      <c r="J1219" s="1154"/>
      <c r="K1219" s="827"/>
      <c r="L1219" s="1537"/>
      <c r="M1219" s="1537"/>
      <c r="N1219" s="1067"/>
      <c r="O1219" s="1067"/>
    </row>
    <row r="1220" spans="1:15" s="886" customFormat="1">
      <c r="A1220" s="883"/>
      <c r="B1220" s="1152"/>
      <c r="C1220" s="884"/>
      <c r="D1220" s="884"/>
      <c r="E1220" s="884"/>
      <c r="F1220" s="895"/>
      <c r="H1220" s="1153"/>
      <c r="J1220" s="1154"/>
      <c r="K1220" s="827"/>
      <c r="L1220" s="1537"/>
      <c r="M1220" s="1537"/>
      <c r="N1220" s="1067"/>
      <c r="O1220" s="1067"/>
    </row>
    <row r="1221" spans="1:15" s="886" customFormat="1">
      <c r="A1221" s="883"/>
      <c r="B1221" s="1152"/>
      <c r="C1221" s="884"/>
      <c r="D1221" s="884"/>
      <c r="E1221" s="884"/>
      <c r="F1221" s="895"/>
      <c r="H1221" s="1153"/>
      <c r="J1221" s="1154"/>
      <c r="K1221" s="827"/>
      <c r="L1221" s="1537"/>
      <c r="M1221" s="1537"/>
      <c r="N1221" s="1067"/>
      <c r="O1221" s="1067"/>
    </row>
    <row r="1222" spans="1:15" s="886" customFormat="1">
      <c r="A1222" s="883"/>
      <c r="B1222" s="1152"/>
      <c r="C1222" s="884"/>
      <c r="D1222" s="884"/>
      <c r="E1222" s="884"/>
      <c r="F1222" s="895"/>
      <c r="H1222" s="1153"/>
      <c r="J1222" s="1154"/>
      <c r="K1222" s="827"/>
      <c r="L1222" s="1537"/>
      <c r="M1222" s="1537"/>
      <c r="N1222" s="1067"/>
      <c r="O1222" s="1067"/>
    </row>
    <row r="1223" spans="1:15" s="886" customFormat="1">
      <c r="A1223" s="883"/>
      <c r="B1223" s="1152"/>
      <c r="C1223" s="884"/>
      <c r="D1223" s="884"/>
      <c r="E1223" s="884"/>
      <c r="F1223" s="895"/>
      <c r="H1223" s="1153"/>
      <c r="J1223" s="1154"/>
      <c r="K1223" s="827"/>
      <c r="L1223" s="1537"/>
      <c r="M1223" s="1537"/>
      <c r="N1223" s="1067"/>
      <c r="O1223" s="1067"/>
    </row>
    <row r="1224" spans="1:15" s="886" customFormat="1">
      <c r="A1224" s="883"/>
      <c r="B1224" s="1152"/>
      <c r="C1224" s="884"/>
      <c r="D1224" s="884"/>
      <c r="E1224" s="884"/>
      <c r="F1224" s="895"/>
      <c r="H1224" s="1153"/>
      <c r="J1224" s="1154"/>
      <c r="K1224" s="827"/>
      <c r="L1224" s="1537"/>
      <c r="M1224" s="1537"/>
      <c r="N1224" s="1067"/>
      <c r="O1224" s="1067"/>
    </row>
    <row r="1225" spans="1:15" s="886" customFormat="1">
      <c r="A1225" s="883"/>
      <c r="B1225" s="1152"/>
      <c r="C1225" s="884"/>
      <c r="D1225" s="884"/>
      <c r="E1225" s="884"/>
      <c r="F1225" s="895"/>
      <c r="H1225" s="1153"/>
      <c r="J1225" s="1154"/>
      <c r="K1225" s="827"/>
      <c r="L1225" s="1537"/>
      <c r="M1225" s="1537"/>
      <c r="N1225" s="1067"/>
      <c r="O1225" s="1067"/>
    </row>
    <row r="1226" spans="1:15" s="886" customFormat="1">
      <c r="A1226" s="883"/>
      <c r="B1226" s="1152"/>
      <c r="C1226" s="884"/>
      <c r="D1226" s="884"/>
      <c r="E1226" s="884"/>
      <c r="F1226" s="895"/>
      <c r="H1226" s="1153"/>
      <c r="J1226" s="1154"/>
      <c r="K1226" s="827"/>
      <c r="L1226" s="1537"/>
      <c r="M1226" s="1537"/>
      <c r="N1226" s="1067"/>
      <c r="O1226" s="1067"/>
    </row>
    <row r="1227" spans="1:15" s="886" customFormat="1">
      <c r="A1227" s="883"/>
      <c r="B1227" s="1152"/>
      <c r="C1227" s="884"/>
      <c r="D1227" s="884"/>
      <c r="E1227" s="884"/>
      <c r="F1227" s="895"/>
      <c r="H1227" s="1153"/>
      <c r="J1227" s="1154"/>
      <c r="K1227" s="827"/>
      <c r="L1227" s="1537"/>
      <c r="M1227" s="1537"/>
      <c r="N1227" s="1067"/>
      <c r="O1227" s="1067"/>
    </row>
    <row r="1228" spans="1:15" s="886" customFormat="1">
      <c r="A1228" s="883"/>
      <c r="B1228" s="1152"/>
      <c r="C1228" s="884"/>
      <c r="D1228" s="884"/>
      <c r="E1228" s="884"/>
      <c r="F1228" s="895"/>
      <c r="H1228" s="1153"/>
      <c r="J1228" s="1154"/>
      <c r="K1228" s="827"/>
      <c r="L1228" s="1537"/>
      <c r="M1228" s="1537"/>
      <c r="N1228" s="1067"/>
      <c r="O1228" s="1067"/>
    </row>
    <row r="1229" spans="1:15" s="886" customFormat="1">
      <c r="A1229" s="883"/>
      <c r="B1229" s="1152"/>
      <c r="C1229" s="884"/>
      <c r="D1229" s="884"/>
      <c r="E1229" s="884"/>
      <c r="F1229" s="895"/>
      <c r="H1229" s="1153"/>
      <c r="J1229" s="1154"/>
      <c r="K1229" s="827"/>
      <c r="L1229" s="1537"/>
      <c r="M1229" s="1537"/>
      <c r="N1229" s="1067"/>
      <c r="O1229" s="1067"/>
    </row>
    <row r="1230" spans="1:15" s="886" customFormat="1">
      <c r="A1230" s="883"/>
      <c r="B1230" s="1152"/>
      <c r="C1230" s="884"/>
      <c r="D1230" s="884"/>
      <c r="E1230" s="884"/>
      <c r="F1230" s="895"/>
      <c r="H1230" s="1153"/>
      <c r="J1230" s="1154"/>
      <c r="K1230" s="827"/>
      <c r="L1230" s="1537"/>
      <c r="M1230" s="1537"/>
      <c r="N1230" s="1067"/>
      <c r="O1230" s="1067"/>
    </row>
    <row r="1231" spans="1:15" s="886" customFormat="1">
      <c r="A1231" s="883"/>
      <c r="B1231" s="1152"/>
      <c r="C1231" s="884"/>
      <c r="D1231" s="884"/>
      <c r="E1231" s="884"/>
      <c r="F1231" s="895"/>
      <c r="H1231" s="1153"/>
      <c r="J1231" s="1154"/>
      <c r="K1231" s="827"/>
      <c r="L1231" s="1537"/>
      <c r="M1231" s="1537"/>
      <c r="N1231" s="1067"/>
      <c r="O1231" s="1067"/>
    </row>
    <row r="1232" spans="1:15" s="886" customFormat="1">
      <c r="A1232" s="883"/>
      <c r="B1232" s="1152"/>
      <c r="C1232" s="884"/>
      <c r="D1232" s="884"/>
      <c r="E1232" s="884"/>
      <c r="F1232" s="895"/>
      <c r="H1232" s="1153"/>
      <c r="J1232" s="1154"/>
      <c r="K1232" s="827"/>
      <c r="L1232" s="1537"/>
      <c r="M1232" s="1537"/>
      <c r="N1232" s="1067"/>
      <c r="O1232" s="1067"/>
    </row>
    <row r="1233" spans="1:15" s="886" customFormat="1">
      <c r="A1233" s="883"/>
      <c r="B1233" s="1152"/>
      <c r="C1233" s="884"/>
      <c r="D1233" s="884"/>
      <c r="E1233" s="884"/>
      <c r="F1233" s="895"/>
      <c r="H1233" s="1153"/>
      <c r="J1233" s="1154"/>
      <c r="K1233" s="827"/>
      <c r="L1233" s="1537"/>
      <c r="M1233" s="1537"/>
      <c r="N1233" s="1067"/>
      <c r="O1233" s="1067"/>
    </row>
    <row r="1234" spans="1:15" s="886" customFormat="1">
      <c r="A1234" s="883"/>
      <c r="B1234" s="1152"/>
      <c r="C1234" s="884"/>
      <c r="D1234" s="884"/>
      <c r="E1234" s="884"/>
      <c r="F1234" s="895"/>
      <c r="H1234" s="1153"/>
      <c r="J1234" s="1154"/>
      <c r="K1234" s="827"/>
      <c r="L1234" s="1537"/>
      <c r="M1234" s="1537"/>
      <c r="N1234" s="1067"/>
      <c r="O1234" s="1067"/>
    </row>
    <row r="1235" spans="1:15" s="886" customFormat="1">
      <c r="A1235" s="883"/>
      <c r="B1235" s="1152"/>
      <c r="C1235" s="884"/>
      <c r="D1235" s="884"/>
      <c r="E1235" s="884"/>
      <c r="F1235" s="895"/>
      <c r="H1235" s="1153"/>
      <c r="J1235" s="1154"/>
      <c r="K1235" s="827"/>
      <c r="L1235" s="1537"/>
      <c r="M1235" s="1537"/>
      <c r="N1235" s="1067"/>
      <c r="O1235" s="1067"/>
    </row>
    <row r="1236" spans="1:15" s="886" customFormat="1">
      <c r="A1236" s="883"/>
      <c r="B1236" s="1152"/>
      <c r="C1236" s="884"/>
      <c r="D1236" s="884"/>
      <c r="E1236" s="884"/>
      <c r="F1236" s="895"/>
      <c r="H1236" s="1153"/>
      <c r="J1236" s="1154"/>
      <c r="K1236" s="827"/>
      <c r="L1236" s="1537"/>
      <c r="M1236" s="1537"/>
      <c r="N1236" s="1067"/>
      <c r="O1236" s="1067"/>
    </row>
    <row r="1237" spans="1:15" s="886" customFormat="1">
      <c r="A1237" s="883"/>
      <c r="B1237" s="1152"/>
      <c r="C1237" s="884"/>
      <c r="D1237" s="884"/>
      <c r="E1237" s="884"/>
      <c r="F1237" s="895"/>
      <c r="H1237" s="1153"/>
      <c r="J1237" s="1154"/>
      <c r="K1237" s="827"/>
      <c r="L1237" s="1537"/>
      <c r="M1237" s="1537"/>
      <c r="N1237" s="1067"/>
      <c r="O1237" s="1067"/>
    </row>
    <row r="1238" spans="1:15" s="886" customFormat="1">
      <c r="A1238" s="883"/>
      <c r="B1238" s="1152"/>
      <c r="C1238" s="884"/>
      <c r="D1238" s="884"/>
      <c r="E1238" s="884"/>
      <c r="F1238" s="895"/>
      <c r="H1238" s="1153"/>
      <c r="J1238" s="1154"/>
      <c r="K1238" s="827"/>
      <c r="L1238" s="1537"/>
      <c r="M1238" s="1537"/>
      <c r="N1238" s="1067"/>
      <c r="O1238" s="1067"/>
    </row>
    <row r="1239" spans="1:15" s="886" customFormat="1">
      <c r="A1239" s="883"/>
      <c r="B1239" s="1152"/>
      <c r="C1239" s="884"/>
      <c r="D1239" s="884"/>
      <c r="E1239" s="884"/>
      <c r="F1239" s="895"/>
      <c r="H1239" s="1153"/>
      <c r="J1239" s="1154"/>
      <c r="K1239" s="827"/>
      <c r="L1239" s="1537"/>
      <c r="M1239" s="1537"/>
      <c r="N1239" s="1067"/>
      <c r="O1239" s="1067"/>
    </row>
    <row r="1240" spans="1:15" s="886" customFormat="1">
      <c r="A1240" s="883"/>
      <c r="B1240" s="1152"/>
      <c r="C1240" s="884"/>
      <c r="D1240" s="884"/>
      <c r="E1240" s="884"/>
      <c r="F1240" s="895"/>
      <c r="H1240" s="1153"/>
      <c r="J1240" s="1154"/>
      <c r="K1240" s="827"/>
      <c r="L1240" s="1537"/>
      <c r="M1240" s="1537"/>
      <c r="N1240" s="1067"/>
      <c r="O1240" s="1067"/>
    </row>
    <row r="1241" spans="1:15" s="886" customFormat="1">
      <c r="A1241" s="883"/>
      <c r="B1241" s="1152"/>
      <c r="C1241" s="884"/>
      <c r="D1241" s="884"/>
      <c r="E1241" s="884"/>
      <c r="F1241" s="895"/>
      <c r="H1241" s="1153"/>
      <c r="J1241" s="1154"/>
      <c r="K1241" s="827"/>
      <c r="L1241" s="1537"/>
      <c r="M1241" s="1537"/>
      <c r="N1241" s="1067"/>
      <c r="O1241" s="1067"/>
    </row>
    <row r="1242" spans="1:15" s="886" customFormat="1">
      <c r="A1242" s="883"/>
      <c r="B1242" s="1152"/>
      <c r="C1242" s="884"/>
      <c r="D1242" s="884"/>
      <c r="E1242" s="884"/>
      <c r="F1242" s="895"/>
      <c r="H1242" s="1153"/>
      <c r="J1242" s="1154"/>
      <c r="K1242" s="827"/>
      <c r="L1242" s="1537"/>
      <c r="M1242" s="1537"/>
      <c r="N1242" s="1067"/>
      <c r="O1242" s="1067"/>
    </row>
    <row r="1243" spans="1:15" s="886" customFormat="1">
      <c r="A1243" s="883"/>
      <c r="B1243" s="1152"/>
      <c r="C1243" s="884"/>
      <c r="D1243" s="884"/>
      <c r="E1243" s="884"/>
      <c r="F1243" s="895"/>
      <c r="H1243" s="1153"/>
      <c r="J1243" s="1154"/>
      <c r="K1243" s="827"/>
      <c r="L1243" s="1537"/>
      <c r="M1243" s="1537"/>
      <c r="N1243" s="1067"/>
      <c r="O1243" s="1067"/>
    </row>
    <row r="1244" spans="1:15" s="886" customFormat="1">
      <c r="A1244" s="883"/>
      <c r="B1244" s="1152"/>
      <c r="C1244" s="884"/>
      <c r="D1244" s="884"/>
      <c r="E1244" s="884"/>
      <c r="F1244" s="895"/>
      <c r="H1244" s="1153"/>
      <c r="J1244" s="1154"/>
      <c r="K1244" s="827"/>
      <c r="L1244" s="1537"/>
      <c r="M1244" s="1537"/>
      <c r="N1244" s="1067"/>
      <c r="O1244" s="1067"/>
    </row>
    <row r="1245" spans="1:15" s="886" customFormat="1">
      <c r="A1245" s="883"/>
      <c r="B1245" s="1152"/>
      <c r="C1245" s="884"/>
      <c r="D1245" s="884"/>
      <c r="E1245" s="884"/>
      <c r="F1245" s="895"/>
      <c r="H1245" s="1153"/>
      <c r="J1245" s="1154"/>
      <c r="K1245" s="827"/>
      <c r="L1245" s="1537"/>
      <c r="M1245" s="1537"/>
      <c r="N1245" s="1067"/>
      <c r="O1245" s="1067"/>
    </row>
    <row r="1246" spans="1:15" s="886" customFormat="1">
      <c r="A1246" s="883"/>
      <c r="B1246" s="1152"/>
      <c r="C1246" s="884"/>
      <c r="D1246" s="884"/>
      <c r="E1246" s="884"/>
      <c r="F1246" s="895"/>
      <c r="H1246" s="1153"/>
      <c r="J1246" s="1154"/>
      <c r="K1246" s="827"/>
      <c r="L1246" s="1537"/>
      <c r="M1246" s="1537"/>
      <c r="N1246" s="1067"/>
      <c r="O1246" s="1067"/>
    </row>
    <row r="1247" spans="1:15" s="886" customFormat="1">
      <c r="A1247" s="883"/>
      <c r="B1247" s="1152"/>
      <c r="C1247" s="884"/>
      <c r="D1247" s="884"/>
      <c r="E1247" s="884"/>
      <c r="F1247" s="895"/>
      <c r="H1247" s="1153"/>
      <c r="J1247" s="1154"/>
      <c r="K1247" s="827"/>
      <c r="L1247" s="1537"/>
      <c r="M1247" s="1537"/>
      <c r="N1247" s="1067"/>
      <c r="O1247" s="1067"/>
    </row>
    <row r="1248" spans="1:15" s="886" customFormat="1">
      <c r="A1248" s="883"/>
      <c r="B1248" s="1152"/>
      <c r="C1248" s="884"/>
      <c r="D1248" s="884"/>
      <c r="E1248" s="884"/>
      <c r="F1248" s="895"/>
      <c r="H1248" s="1153"/>
      <c r="J1248" s="1154"/>
      <c r="K1248" s="827"/>
      <c r="L1248" s="1537"/>
      <c r="M1248" s="1537"/>
      <c r="N1248" s="1067"/>
      <c r="O1248" s="1067"/>
    </row>
    <row r="1249" spans="1:15" s="886" customFormat="1">
      <c r="A1249" s="883"/>
      <c r="B1249" s="1152"/>
      <c r="C1249" s="884"/>
      <c r="D1249" s="884"/>
      <c r="E1249" s="884"/>
      <c r="F1249" s="895"/>
      <c r="H1249" s="1153"/>
      <c r="J1249" s="1154"/>
      <c r="K1249" s="827"/>
      <c r="L1249" s="1537"/>
      <c r="M1249" s="1537"/>
      <c r="N1249" s="1067"/>
      <c r="O1249" s="1067"/>
    </row>
    <row r="1250" spans="1:15" s="886" customFormat="1">
      <c r="A1250" s="883"/>
      <c r="B1250" s="1152"/>
      <c r="C1250" s="884"/>
      <c r="D1250" s="884"/>
      <c r="E1250" s="884"/>
      <c r="F1250" s="895"/>
      <c r="H1250" s="1153"/>
      <c r="J1250" s="1154"/>
      <c r="K1250" s="827"/>
      <c r="L1250" s="1537"/>
      <c r="M1250" s="1537"/>
      <c r="N1250" s="1067"/>
      <c r="O1250" s="1067"/>
    </row>
    <row r="1251" spans="1:15" s="886" customFormat="1">
      <c r="A1251" s="883"/>
      <c r="B1251" s="1152"/>
      <c r="C1251" s="884"/>
      <c r="D1251" s="884"/>
      <c r="E1251" s="884"/>
      <c r="F1251" s="895"/>
      <c r="H1251" s="1153"/>
      <c r="J1251" s="1154"/>
      <c r="K1251" s="827"/>
      <c r="L1251" s="1537"/>
      <c r="M1251" s="1537"/>
      <c r="N1251" s="1067"/>
      <c r="O1251" s="1067"/>
    </row>
    <row r="1252" spans="1:15" s="886" customFormat="1">
      <c r="A1252" s="883"/>
      <c r="B1252" s="1152"/>
      <c r="C1252" s="884"/>
      <c r="D1252" s="884"/>
      <c r="E1252" s="884"/>
      <c r="F1252" s="895"/>
      <c r="H1252" s="1153"/>
      <c r="J1252" s="1154"/>
      <c r="K1252" s="827"/>
      <c r="L1252" s="1537"/>
      <c r="M1252" s="1537"/>
      <c r="N1252" s="1067"/>
      <c r="O1252" s="1067"/>
    </row>
    <row r="1253" spans="1:15" s="886" customFormat="1">
      <c r="A1253" s="883"/>
      <c r="B1253" s="1152"/>
      <c r="C1253" s="884"/>
      <c r="D1253" s="884"/>
      <c r="E1253" s="884"/>
      <c r="F1253" s="895"/>
      <c r="H1253" s="1153"/>
      <c r="J1253" s="1154"/>
      <c r="K1253" s="827"/>
      <c r="L1253" s="1537"/>
      <c r="M1253" s="1537"/>
      <c r="N1253" s="1067"/>
      <c r="O1253" s="1067"/>
    </row>
    <row r="1254" spans="1:15" s="886" customFormat="1">
      <c r="A1254" s="883"/>
      <c r="B1254" s="1152"/>
      <c r="C1254" s="884"/>
      <c r="D1254" s="884"/>
      <c r="E1254" s="884"/>
      <c r="F1254" s="895"/>
      <c r="H1254" s="1153"/>
      <c r="J1254" s="1154"/>
      <c r="K1254" s="827"/>
      <c r="L1254" s="1537"/>
      <c r="M1254" s="1537"/>
      <c r="N1254" s="1067"/>
      <c r="O1254" s="1067"/>
    </row>
    <row r="1255" spans="1:15" s="886" customFormat="1">
      <c r="A1255" s="883"/>
      <c r="B1255" s="1152"/>
      <c r="C1255" s="884"/>
      <c r="D1255" s="884"/>
      <c r="E1255" s="884"/>
      <c r="F1255" s="895"/>
      <c r="H1255" s="1153"/>
      <c r="J1255" s="1154"/>
      <c r="K1255" s="827"/>
      <c r="L1255" s="1537"/>
      <c r="M1255" s="1537"/>
      <c r="N1255" s="1067"/>
      <c r="O1255" s="1067"/>
    </row>
    <row r="1256" spans="1:15" s="886" customFormat="1">
      <c r="A1256" s="883"/>
      <c r="B1256" s="1152"/>
      <c r="C1256" s="884"/>
      <c r="D1256" s="884"/>
      <c r="E1256" s="884"/>
      <c r="F1256" s="895"/>
      <c r="H1256" s="1153"/>
      <c r="J1256" s="1154"/>
      <c r="K1256" s="827"/>
      <c r="L1256" s="1537"/>
      <c r="M1256" s="1537"/>
      <c r="N1256" s="1067"/>
      <c r="O1256" s="1067"/>
    </row>
    <row r="1257" spans="1:15" s="886" customFormat="1">
      <c r="A1257" s="883"/>
      <c r="B1257" s="1152"/>
      <c r="C1257" s="884"/>
      <c r="D1257" s="884"/>
      <c r="E1257" s="884"/>
      <c r="F1257" s="895"/>
      <c r="H1257" s="1153"/>
      <c r="J1257" s="1154"/>
      <c r="K1257" s="827"/>
      <c r="L1257" s="1537"/>
      <c r="M1257" s="1537"/>
      <c r="N1257" s="1067"/>
      <c r="O1257" s="1067"/>
    </row>
    <row r="1258" spans="1:15" s="886" customFormat="1">
      <c r="A1258" s="883"/>
      <c r="B1258" s="1152"/>
      <c r="C1258" s="884"/>
      <c r="D1258" s="884"/>
      <c r="E1258" s="884"/>
      <c r="F1258" s="895"/>
      <c r="H1258" s="1153"/>
      <c r="J1258" s="1154"/>
      <c r="K1258" s="827"/>
      <c r="L1258" s="1537"/>
      <c r="M1258" s="1537"/>
      <c r="N1258" s="1067"/>
      <c r="O1258" s="1067"/>
    </row>
    <row r="1259" spans="1:15" s="886" customFormat="1">
      <c r="A1259" s="883"/>
      <c r="B1259" s="1152"/>
      <c r="C1259" s="884"/>
      <c r="D1259" s="884"/>
      <c r="E1259" s="884"/>
      <c r="F1259" s="895"/>
      <c r="H1259" s="1153"/>
      <c r="J1259" s="1154"/>
      <c r="K1259" s="827"/>
      <c r="L1259" s="1537"/>
      <c r="M1259" s="1537"/>
      <c r="N1259" s="1067"/>
      <c r="O1259" s="1067"/>
    </row>
    <row r="1260" spans="1:15" s="886" customFormat="1">
      <c r="A1260" s="883"/>
      <c r="B1260" s="1152"/>
      <c r="C1260" s="884"/>
      <c r="D1260" s="884"/>
      <c r="E1260" s="884"/>
      <c r="F1260" s="895"/>
      <c r="H1260" s="1153"/>
      <c r="J1260" s="1154"/>
      <c r="K1260" s="827"/>
      <c r="L1260" s="1537"/>
      <c r="M1260" s="1537"/>
      <c r="N1260" s="1067"/>
      <c r="O1260" s="1067"/>
    </row>
    <row r="1261" spans="1:15" s="886" customFormat="1">
      <c r="A1261" s="883"/>
      <c r="B1261" s="1152"/>
      <c r="C1261" s="884"/>
      <c r="D1261" s="884"/>
      <c r="E1261" s="884"/>
      <c r="F1261" s="895"/>
      <c r="H1261" s="1153"/>
      <c r="J1261" s="1154"/>
      <c r="K1261" s="827"/>
      <c r="L1261" s="1537"/>
      <c r="M1261" s="1537"/>
      <c r="N1261" s="1067"/>
      <c r="O1261" s="1067"/>
    </row>
    <row r="1262" spans="1:15" s="886" customFormat="1">
      <c r="A1262" s="883"/>
      <c r="B1262" s="1152"/>
      <c r="C1262" s="884"/>
      <c r="D1262" s="884"/>
      <c r="E1262" s="884"/>
      <c r="F1262" s="895"/>
      <c r="H1262" s="1153"/>
      <c r="J1262" s="1154"/>
      <c r="K1262" s="827"/>
      <c r="L1262" s="1537"/>
      <c r="M1262" s="1537"/>
      <c r="N1262" s="1067"/>
      <c r="O1262" s="1067"/>
    </row>
    <row r="1263" spans="1:15" s="886" customFormat="1">
      <c r="A1263" s="883"/>
      <c r="B1263" s="1152"/>
      <c r="C1263" s="884"/>
      <c r="D1263" s="884"/>
      <c r="E1263" s="884"/>
      <c r="F1263" s="895"/>
      <c r="H1263" s="1153"/>
      <c r="J1263" s="1154"/>
      <c r="K1263" s="827"/>
      <c r="L1263" s="1537"/>
      <c r="M1263" s="1537"/>
      <c r="N1263" s="1067"/>
      <c r="O1263" s="1067"/>
    </row>
    <row r="1264" spans="1:15" s="886" customFormat="1">
      <c r="A1264" s="883"/>
      <c r="B1264" s="1152"/>
      <c r="C1264" s="884"/>
      <c r="D1264" s="884"/>
      <c r="E1264" s="884"/>
      <c r="F1264" s="895"/>
      <c r="H1264" s="1153"/>
      <c r="J1264" s="1154"/>
      <c r="K1264" s="827"/>
      <c r="L1264" s="1537"/>
      <c r="M1264" s="1537"/>
      <c r="N1264" s="1067"/>
      <c r="O1264" s="1067"/>
    </row>
    <row r="1265" spans="1:15" s="886" customFormat="1">
      <c r="A1265" s="883"/>
      <c r="B1265" s="1152"/>
      <c r="C1265" s="884"/>
      <c r="D1265" s="884"/>
      <c r="E1265" s="884"/>
      <c r="F1265" s="895"/>
      <c r="H1265" s="1153"/>
      <c r="J1265" s="1154"/>
      <c r="K1265" s="827"/>
      <c r="L1265" s="1537"/>
      <c r="M1265" s="1537"/>
      <c r="N1265" s="1067"/>
      <c r="O1265" s="1067"/>
    </row>
    <row r="1266" spans="1:15" s="886" customFormat="1">
      <c r="A1266" s="883"/>
      <c r="B1266" s="1152"/>
      <c r="C1266" s="884"/>
      <c r="D1266" s="884"/>
      <c r="E1266" s="884"/>
      <c r="F1266" s="895"/>
      <c r="H1266" s="1153"/>
      <c r="J1266" s="1154"/>
      <c r="K1266" s="827"/>
      <c r="L1266" s="1537"/>
      <c r="M1266" s="1537"/>
      <c r="N1266" s="1067"/>
      <c r="O1266" s="1067"/>
    </row>
    <row r="1267" spans="1:15" s="886" customFormat="1">
      <c r="A1267" s="883"/>
      <c r="B1267" s="1152"/>
      <c r="C1267" s="884"/>
      <c r="D1267" s="884"/>
      <c r="E1267" s="884"/>
      <c r="F1267" s="895"/>
      <c r="H1267" s="1153"/>
      <c r="J1267" s="1154"/>
      <c r="K1267" s="827"/>
      <c r="L1267" s="1537"/>
      <c r="M1267" s="1537"/>
      <c r="N1267" s="1067"/>
      <c r="O1267" s="1067"/>
    </row>
    <row r="1268" spans="1:15" s="886" customFormat="1">
      <c r="A1268" s="883"/>
      <c r="B1268" s="1152"/>
      <c r="C1268" s="884"/>
      <c r="D1268" s="884"/>
      <c r="E1268" s="884"/>
      <c r="F1268" s="895"/>
      <c r="H1268" s="1153"/>
      <c r="J1268" s="1154"/>
      <c r="K1268" s="827"/>
      <c r="L1268" s="1537"/>
      <c r="M1268" s="1537"/>
      <c r="N1268" s="1067"/>
      <c r="O1268" s="1067"/>
    </row>
    <row r="1269" spans="1:15" s="886" customFormat="1">
      <c r="A1269" s="883"/>
      <c r="B1269" s="1152"/>
      <c r="C1269" s="884"/>
      <c r="D1269" s="884"/>
      <c r="E1269" s="884"/>
      <c r="F1269" s="895"/>
      <c r="H1269" s="1153"/>
      <c r="J1269" s="1154"/>
      <c r="K1269" s="827"/>
      <c r="L1269" s="1537"/>
      <c r="M1269" s="1537"/>
      <c r="N1269" s="1067"/>
      <c r="O1269" s="1067"/>
    </row>
    <row r="1270" spans="1:15" s="886" customFormat="1">
      <c r="A1270" s="883"/>
      <c r="B1270" s="1152"/>
      <c r="C1270" s="884"/>
      <c r="D1270" s="884"/>
      <c r="E1270" s="884"/>
      <c r="F1270" s="895"/>
      <c r="H1270" s="1153"/>
      <c r="J1270" s="1154"/>
      <c r="K1270" s="827"/>
      <c r="L1270" s="1537"/>
      <c r="M1270" s="1537"/>
      <c r="N1270" s="1067"/>
      <c r="O1270" s="1067"/>
    </row>
    <row r="1271" spans="1:15" s="886" customFormat="1">
      <c r="A1271" s="883"/>
      <c r="B1271" s="1152"/>
      <c r="C1271" s="884"/>
      <c r="D1271" s="884"/>
      <c r="E1271" s="884"/>
      <c r="F1271" s="895"/>
      <c r="H1271" s="1153"/>
      <c r="J1271" s="1154"/>
      <c r="K1271" s="827"/>
      <c r="L1271" s="1537"/>
      <c r="M1271" s="1537"/>
      <c r="N1271" s="1067"/>
      <c r="O1271" s="1067"/>
    </row>
    <row r="1272" spans="1:15" s="886" customFormat="1">
      <c r="A1272" s="883"/>
      <c r="B1272" s="1152"/>
      <c r="C1272" s="884"/>
      <c r="D1272" s="884"/>
      <c r="E1272" s="884"/>
      <c r="F1272" s="895"/>
      <c r="H1272" s="1153"/>
      <c r="J1272" s="1154"/>
      <c r="K1272" s="827"/>
      <c r="L1272" s="1537"/>
      <c r="M1272" s="1537"/>
      <c r="N1272" s="1067"/>
      <c r="O1272" s="1067"/>
    </row>
    <row r="1273" spans="1:15" s="886" customFormat="1">
      <c r="A1273" s="883"/>
      <c r="B1273" s="1152"/>
      <c r="C1273" s="884"/>
      <c r="D1273" s="884"/>
      <c r="E1273" s="884"/>
      <c r="F1273" s="895"/>
      <c r="H1273" s="1153"/>
      <c r="J1273" s="1154"/>
      <c r="K1273" s="827"/>
      <c r="L1273" s="1537"/>
      <c r="M1273" s="1537"/>
      <c r="N1273" s="1067"/>
      <c r="O1273" s="1067"/>
    </row>
    <row r="1274" spans="1:15" s="886" customFormat="1">
      <c r="A1274" s="883"/>
      <c r="B1274" s="1152"/>
      <c r="C1274" s="884"/>
      <c r="D1274" s="884"/>
      <c r="E1274" s="884"/>
      <c r="F1274" s="895"/>
      <c r="H1274" s="1153"/>
      <c r="J1274" s="1154"/>
      <c r="K1274" s="827"/>
      <c r="L1274" s="1537"/>
      <c r="M1274" s="1537"/>
      <c r="N1274" s="1067"/>
      <c r="O1274" s="1067"/>
    </row>
    <row r="1275" spans="1:15" s="886" customFormat="1">
      <c r="A1275" s="883"/>
      <c r="B1275" s="1152"/>
      <c r="C1275" s="884"/>
      <c r="D1275" s="884"/>
      <c r="E1275" s="884"/>
      <c r="F1275" s="895"/>
      <c r="H1275" s="1153"/>
      <c r="J1275" s="1154"/>
      <c r="K1275" s="827"/>
      <c r="L1275" s="1537"/>
      <c r="M1275" s="1537"/>
      <c r="N1275" s="1067"/>
      <c r="O1275" s="1067"/>
    </row>
    <row r="1276" spans="1:15" s="886" customFormat="1">
      <c r="A1276" s="883"/>
      <c r="B1276" s="1152"/>
      <c r="C1276" s="884"/>
      <c r="D1276" s="884"/>
      <c r="E1276" s="884"/>
      <c r="F1276" s="895"/>
      <c r="H1276" s="1153"/>
      <c r="J1276" s="1154"/>
      <c r="K1276" s="827"/>
      <c r="L1276" s="1537"/>
      <c r="M1276" s="1537"/>
      <c r="N1276" s="1067"/>
      <c r="O1276" s="1067"/>
    </row>
    <row r="1277" spans="1:15" s="886" customFormat="1">
      <c r="A1277" s="883"/>
      <c r="B1277" s="1152"/>
      <c r="C1277" s="884"/>
      <c r="D1277" s="884"/>
      <c r="E1277" s="884"/>
      <c r="F1277" s="895"/>
      <c r="H1277" s="1153"/>
      <c r="J1277" s="1154"/>
      <c r="K1277" s="827"/>
      <c r="L1277" s="1537"/>
      <c r="M1277" s="1537"/>
      <c r="N1277" s="1067"/>
      <c r="O1277" s="1067"/>
    </row>
    <row r="1278" spans="1:15" s="886" customFormat="1">
      <c r="A1278" s="883"/>
      <c r="B1278" s="1152"/>
      <c r="C1278" s="884"/>
      <c r="D1278" s="884"/>
      <c r="E1278" s="884"/>
      <c r="F1278" s="895"/>
      <c r="H1278" s="1153"/>
      <c r="J1278" s="1154"/>
      <c r="K1278" s="827"/>
      <c r="L1278" s="1537"/>
      <c r="M1278" s="1537"/>
      <c r="N1278" s="1067"/>
      <c r="O1278" s="1067"/>
    </row>
    <row r="1279" spans="1:15" s="886" customFormat="1">
      <c r="A1279" s="883"/>
      <c r="B1279" s="1152"/>
      <c r="C1279" s="884"/>
      <c r="D1279" s="884"/>
      <c r="E1279" s="884"/>
      <c r="F1279" s="895"/>
      <c r="H1279" s="1153"/>
      <c r="J1279" s="1154"/>
      <c r="K1279" s="827"/>
      <c r="L1279" s="1537"/>
      <c r="M1279" s="1537"/>
      <c r="N1279" s="1067"/>
      <c r="O1279" s="1067"/>
    </row>
    <row r="1280" spans="1:15" s="886" customFormat="1">
      <c r="A1280" s="883"/>
      <c r="B1280" s="1152"/>
      <c r="C1280" s="884"/>
      <c r="D1280" s="884"/>
      <c r="E1280" s="884"/>
      <c r="F1280" s="895"/>
      <c r="H1280" s="1153"/>
      <c r="J1280" s="1154"/>
      <c r="K1280" s="827"/>
      <c r="L1280" s="1537"/>
      <c r="M1280" s="1537"/>
      <c r="N1280" s="1067"/>
      <c r="O1280" s="1067"/>
    </row>
    <row r="1281" spans="1:15" s="886" customFormat="1">
      <c r="A1281" s="883"/>
      <c r="B1281" s="1152"/>
      <c r="C1281" s="884"/>
      <c r="D1281" s="884"/>
      <c r="E1281" s="884"/>
      <c r="F1281" s="895"/>
      <c r="H1281" s="1153"/>
      <c r="J1281" s="1154"/>
      <c r="K1281" s="827"/>
      <c r="L1281" s="1537"/>
      <c r="M1281" s="1537"/>
      <c r="N1281" s="1067"/>
      <c r="O1281" s="1067"/>
    </row>
    <row r="1282" spans="1:15" s="886" customFormat="1">
      <c r="A1282" s="883"/>
      <c r="B1282" s="1152"/>
      <c r="C1282" s="884"/>
      <c r="D1282" s="884"/>
      <c r="E1282" s="884"/>
      <c r="F1282" s="895"/>
      <c r="H1282" s="1153"/>
      <c r="J1282" s="1154"/>
      <c r="K1282" s="827"/>
      <c r="L1282" s="1537"/>
      <c r="M1282" s="1537"/>
      <c r="N1282" s="1067"/>
      <c r="O1282" s="1067"/>
    </row>
    <row r="1283" spans="1:15" s="886" customFormat="1">
      <c r="A1283" s="883"/>
      <c r="B1283" s="1152"/>
      <c r="C1283" s="884"/>
      <c r="D1283" s="884"/>
      <c r="E1283" s="884"/>
      <c r="F1283" s="895"/>
      <c r="H1283" s="1153"/>
      <c r="J1283" s="1154"/>
      <c r="K1283" s="827"/>
      <c r="L1283" s="1537"/>
      <c r="M1283" s="1537"/>
      <c r="N1283" s="1067"/>
      <c r="O1283" s="1067"/>
    </row>
    <row r="1284" spans="1:15" s="886" customFormat="1">
      <c r="A1284" s="883"/>
      <c r="B1284" s="1152"/>
      <c r="C1284" s="884"/>
      <c r="D1284" s="884"/>
      <c r="E1284" s="884"/>
      <c r="F1284" s="895"/>
      <c r="H1284" s="1153"/>
      <c r="J1284" s="1154"/>
      <c r="K1284" s="827"/>
      <c r="L1284" s="1537"/>
      <c r="M1284" s="1537"/>
      <c r="N1284" s="1067"/>
      <c r="O1284" s="1067"/>
    </row>
    <row r="1285" spans="1:15" s="886" customFormat="1">
      <c r="A1285" s="883"/>
      <c r="B1285" s="1152"/>
      <c r="C1285" s="884"/>
      <c r="D1285" s="884"/>
      <c r="E1285" s="884"/>
      <c r="F1285" s="895"/>
      <c r="H1285" s="1153"/>
      <c r="J1285" s="1154"/>
      <c r="K1285" s="827"/>
      <c r="L1285" s="1537"/>
      <c r="M1285" s="1537"/>
      <c r="N1285" s="1067"/>
      <c r="O1285" s="1067"/>
    </row>
    <row r="1286" spans="1:15" s="886" customFormat="1">
      <c r="A1286" s="883"/>
      <c r="B1286" s="1152"/>
      <c r="C1286" s="884"/>
      <c r="D1286" s="884"/>
      <c r="E1286" s="884"/>
      <c r="F1286" s="895"/>
      <c r="H1286" s="1153"/>
      <c r="J1286" s="1154"/>
      <c r="K1286" s="827"/>
      <c r="L1286" s="1537"/>
      <c r="M1286" s="1537"/>
      <c r="N1286" s="1067"/>
      <c r="O1286" s="1067"/>
    </row>
    <row r="1287" spans="1:15" s="886" customFormat="1">
      <c r="A1287" s="883"/>
      <c r="B1287" s="1152"/>
      <c r="C1287" s="884"/>
      <c r="D1287" s="884"/>
      <c r="E1287" s="884"/>
      <c r="F1287" s="895"/>
      <c r="H1287" s="1153"/>
      <c r="J1287" s="1154"/>
      <c r="K1287" s="827"/>
      <c r="L1287" s="1537"/>
      <c r="M1287" s="1537"/>
      <c r="N1287" s="1067"/>
      <c r="O1287" s="1067"/>
    </row>
    <row r="1288" spans="1:15" s="886" customFormat="1">
      <c r="A1288" s="883"/>
      <c r="B1288" s="1152"/>
      <c r="C1288" s="884"/>
      <c r="D1288" s="884"/>
      <c r="E1288" s="884"/>
      <c r="F1288" s="895"/>
      <c r="H1288" s="1153"/>
      <c r="J1288" s="1154"/>
      <c r="K1288" s="827"/>
      <c r="L1288" s="1537"/>
      <c r="M1288" s="1537"/>
      <c r="N1288" s="1067"/>
      <c r="O1288" s="1067"/>
    </row>
    <row r="1289" spans="1:15" s="886" customFormat="1">
      <c r="A1289" s="883"/>
      <c r="B1289" s="1152"/>
      <c r="C1289" s="884"/>
      <c r="D1289" s="884"/>
      <c r="E1289" s="884"/>
      <c r="F1289" s="895"/>
      <c r="H1289" s="1153"/>
      <c r="J1289" s="1154"/>
      <c r="K1289" s="827"/>
      <c r="L1289" s="1537"/>
      <c r="M1289" s="1537"/>
      <c r="N1289" s="1067"/>
      <c r="O1289" s="1067"/>
    </row>
    <row r="1290" spans="1:15" s="886" customFormat="1">
      <c r="A1290" s="883"/>
      <c r="B1290" s="1152"/>
      <c r="C1290" s="884"/>
      <c r="D1290" s="884"/>
      <c r="E1290" s="884"/>
      <c r="F1290" s="895"/>
      <c r="H1290" s="1153"/>
      <c r="J1290" s="1154"/>
      <c r="K1290" s="827"/>
      <c r="L1290" s="1537"/>
      <c r="M1290" s="1537"/>
      <c r="N1290" s="1067"/>
      <c r="O1290" s="1067"/>
    </row>
    <row r="1291" spans="1:15" s="886" customFormat="1">
      <c r="A1291" s="883"/>
      <c r="B1291" s="1152"/>
      <c r="C1291" s="884"/>
      <c r="D1291" s="884"/>
      <c r="E1291" s="884"/>
      <c r="F1291" s="895"/>
      <c r="H1291" s="1153"/>
      <c r="J1291" s="1154"/>
      <c r="K1291" s="827"/>
      <c r="L1291" s="1537"/>
      <c r="M1291" s="1537"/>
      <c r="N1291" s="1067"/>
      <c r="O1291" s="1067"/>
    </row>
    <row r="1292" spans="1:15" s="886" customFormat="1">
      <c r="A1292" s="883"/>
      <c r="B1292" s="1152"/>
      <c r="C1292" s="884"/>
      <c r="D1292" s="884"/>
      <c r="E1292" s="884"/>
      <c r="F1292" s="895"/>
      <c r="H1292" s="1153"/>
      <c r="J1292" s="1154"/>
      <c r="K1292" s="827"/>
      <c r="L1292" s="1537"/>
      <c r="M1292" s="1537"/>
      <c r="N1292" s="1067"/>
      <c r="O1292" s="1067"/>
    </row>
    <row r="1293" spans="1:15" s="886" customFormat="1">
      <c r="A1293" s="883"/>
      <c r="B1293" s="1152"/>
      <c r="C1293" s="884"/>
      <c r="D1293" s="884"/>
      <c r="E1293" s="884"/>
      <c r="F1293" s="895"/>
      <c r="H1293" s="1153"/>
      <c r="J1293" s="1154"/>
      <c r="K1293" s="827"/>
      <c r="L1293" s="1537"/>
      <c r="M1293" s="1537"/>
      <c r="N1293" s="1067"/>
      <c r="O1293" s="1067"/>
    </row>
    <row r="1294" spans="1:15" s="886" customFormat="1">
      <c r="A1294" s="883"/>
      <c r="B1294" s="1152"/>
      <c r="C1294" s="884"/>
      <c r="D1294" s="884"/>
      <c r="E1294" s="884"/>
      <c r="F1294" s="895"/>
      <c r="H1294" s="1153"/>
      <c r="J1294" s="1154"/>
      <c r="K1294" s="827"/>
      <c r="L1294" s="1537"/>
      <c r="M1294" s="1537"/>
      <c r="N1294" s="1067"/>
      <c r="O1294" s="1067"/>
    </row>
    <row r="1295" spans="1:15" s="886" customFormat="1">
      <c r="A1295" s="883"/>
      <c r="B1295" s="1152"/>
      <c r="C1295" s="884"/>
      <c r="D1295" s="884"/>
      <c r="E1295" s="884"/>
      <c r="F1295" s="895"/>
      <c r="H1295" s="1153"/>
      <c r="J1295" s="1154"/>
      <c r="K1295" s="827"/>
      <c r="L1295" s="1537"/>
      <c r="M1295" s="1537"/>
      <c r="N1295" s="1067"/>
      <c r="O1295" s="1067"/>
    </row>
    <row r="1296" spans="1:15" s="886" customFormat="1">
      <c r="A1296" s="883"/>
      <c r="B1296" s="1152"/>
      <c r="C1296" s="884"/>
      <c r="D1296" s="884"/>
      <c r="E1296" s="884"/>
      <c r="F1296" s="895"/>
      <c r="H1296" s="1153"/>
      <c r="J1296" s="1154"/>
      <c r="K1296" s="827"/>
      <c r="L1296" s="1537"/>
      <c r="M1296" s="1537"/>
      <c r="N1296" s="1067"/>
      <c r="O1296" s="1067"/>
    </row>
    <row r="1297" spans="1:15" s="886" customFormat="1">
      <c r="A1297" s="883"/>
      <c r="B1297" s="1152"/>
      <c r="C1297" s="884"/>
      <c r="D1297" s="884"/>
      <c r="E1297" s="884"/>
      <c r="F1297" s="895"/>
      <c r="H1297" s="1153"/>
      <c r="J1297" s="1154"/>
      <c r="K1297" s="827"/>
      <c r="L1297" s="1537"/>
      <c r="M1297" s="1537"/>
      <c r="N1297" s="1067"/>
      <c r="O1297" s="1067"/>
    </row>
    <row r="1298" spans="1:15" s="886" customFormat="1">
      <c r="A1298" s="883"/>
      <c r="B1298" s="1152"/>
      <c r="C1298" s="884"/>
      <c r="D1298" s="884"/>
      <c r="E1298" s="884"/>
      <c r="F1298" s="895"/>
      <c r="H1298" s="1153"/>
      <c r="J1298" s="1154"/>
      <c r="K1298" s="827"/>
      <c r="L1298" s="1537"/>
      <c r="M1298" s="1537"/>
      <c r="N1298" s="1067"/>
      <c r="O1298" s="1067"/>
    </row>
    <row r="1299" spans="1:15" s="886" customFormat="1">
      <c r="A1299" s="883"/>
      <c r="B1299" s="1152"/>
      <c r="C1299" s="884"/>
      <c r="D1299" s="884"/>
      <c r="E1299" s="884"/>
      <c r="F1299" s="895"/>
      <c r="H1299" s="1153"/>
      <c r="J1299" s="1154"/>
      <c r="K1299" s="827"/>
      <c r="L1299" s="1537"/>
      <c r="M1299" s="1537"/>
      <c r="N1299" s="1067"/>
      <c r="O1299" s="1067"/>
    </row>
    <row r="1300" spans="1:15" s="886" customFormat="1">
      <c r="A1300" s="883"/>
      <c r="B1300" s="1152"/>
      <c r="C1300" s="884"/>
      <c r="D1300" s="884"/>
      <c r="E1300" s="884"/>
      <c r="F1300" s="895"/>
      <c r="H1300" s="1153"/>
      <c r="J1300" s="1154"/>
      <c r="K1300" s="827"/>
      <c r="L1300" s="1537"/>
      <c r="M1300" s="1537"/>
      <c r="N1300" s="1067"/>
      <c r="O1300" s="1067"/>
    </row>
    <row r="1301" spans="1:15" s="886" customFormat="1">
      <c r="A1301" s="883"/>
      <c r="B1301" s="1152"/>
      <c r="C1301" s="884"/>
      <c r="D1301" s="884"/>
      <c r="E1301" s="884"/>
      <c r="F1301" s="895"/>
      <c r="H1301" s="1153"/>
      <c r="J1301" s="1154"/>
      <c r="K1301" s="827"/>
      <c r="L1301" s="1537"/>
      <c r="M1301" s="1537"/>
      <c r="N1301" s="1067"/>
      <c r="O1301" s="1067"/>
    </row>
    <row r="1302" spans="1:15" s="886" customFormat="1">
      <c r="A1302" s="883"/>
      <c r="B1302" s="1152"/>
      <c r="C1302" s="884"/>
      <c r="D1302" s="884"/>
      <c r="E1302" s="884"/>
      <c r="F1302" s="895"/>
      <c r="H1302" s="1153"/>
      <c r="J1302" s="1154"/>
      <c r="K1302" s="827"/>
      <c r="L1302" s="1537"/>
      <c r="M1302" s="1537"/>
      <c r="N1302" s="1067"/>
      <c r="O1302" s="1067"/>
    </row>
    <row r="1303" spans="1:15" s="886" customFormat="1">
      <c r="A1303" s="883"/>
      <c r="B1303" s="1152"/>
      <c r="C1303" s="884"/>
      <c r="D1303" s="884"/>
      <c r="E1303" s="884"/>
      <c r="F1303" s="895"/>
      <c r="H1303" s="1153"/>
      <c r="J1303" s="1154"/>
      <c r="K1303" s="827"/>
      <c r="L1303" s="1537"/>
      <c r="M1303" s="1537"/>
      <c r="N1303" s="1067"/>
      <c r="O1303" s="1067"/>
    </row>
    <row r="1304" spans="1:15" s="886" customFormat="1">
      <c r="A1304" s="883"/>
      <c r="B1304" s="1152"/>
      <c r="C1304" s="884"/>
      <c r="D1304" s="884"/>
      <c r="E1304" s="884"/>
      <c r="F1304" s="895"/>
      <c r="H1304" s="1153"/>
      <c r="J1304" s="1154"/>
      <c r="K1304" s="827"/>
      <c r="L1304" s="1537"/>
      <c r="M1304" s="1537"/>
      <c r="N1304" s="1067"/>
      <c r="O1304" s="1067"/>
    </row>
    <row r="1305" spans="1:15" s="886" customFormat="1">
      <c r="A1305" s="883"/>
      <c r="B1305" s="1152"/>
      <c r="C1305" s="884"/>
      <c r="D1305" s="884"/>
      <c r="E1305" s="884"/>
      <c r="F1305" s="895"/>
      <c r="H1305" s="1153"/>
      <c r="J1305" s="1154"/>
      <c r="K1305" s="827"/>
      <c r="L1305" s="1537"/>
      <c r="M1305" s="1537"/>
      <c r="N1305" s="1067"/>
      <c r="O1305" s="1067"/>
    </row>
    <row r="1306" spans="1:15" s="886" customFormat="1">
      <c r="A1306" s="883"/>
      <c r="B1306" s="1152"/>
      <c r="C1306" s="884"/>
      <c r="D1306" s="884"/>
      <c r="E1306" s="884"/>
      <c r="F1306" s="895"/>
      <c r="H1306" s="1153"/>
      <c r="J1306" s="1154"/>
      <c r="K1306" s="827"/>
      <c r="L1306" s="1537"/>
      <c r="M1306" s="1537"/>
      <c r="N1306" s="1067"/>
      <c r="O1306" s="1067"/>
    </row>
    <row r="1307" spans="1:15" s="886" customFormat="1">
      <c r="A1307" s="883"/>
      <c r="B1307" s="1152"/>
      <c r="C1307" s="884"/>
      <c r="D1307" s="884"/>
      <c r="E1307" s="884"/>
      <c r="F1307" s="895"/>
      <c r="H1307" s="1153"/>
      <c r="J1307" s="1154"/>
      <c r="K1307" s="827"/>
      <c r="L1307" s="1537"/>
      <c r="M1307" s="1537"/>
      <c r="N1307" s="1067"/>
      <c r="O1307" s="1067"/>
    </row>
    <row r="1308" spans="1:15" s="886" customFormat="1">
      <c r="A1308" s="883"/>
      <c r="B1308" s="1152"/>
      <c r="C1308" s="884"/>
      <c r="D1308" s="884"/>
      <c r="E1308" s="884"/>
      <c r="F1308" s="895"/>
      <c r="H1308" s="1153"/>
      <c r="J1308" s="1154"/>
      <c r="K1308" s="827"/>
      <c r="L1308" s="1537"/>
      <c r="M1308" s="1537"/>
      <c r="N1308" s="1067"/>
      <c r="O1308" s="1067"/>
    </row>
    <row r="1309" spans="1:15" s="886" customFormat="1">
      <c r="A1309" s="883"/>
      <c r="B1309" s="1152"/>
      <c r="C1309" s="884"/>
      <c r="D1309" s="884"/>
      <c r="E1309" s="884"/>
      <c r="F1309" s="895"/>
      <c r="H1309" s="1153"/>
      <c r="J1309" s="1154"/>
      <c r="K1309" s="827"/>
      <c r="L1309" s="1537"/>
      <c r="M1309" s="1537"/>
      <c r="N1309" s="1067"/>
      <c r="O1309" s="1067"/>
    </row>
    <row r="1310" spans="1:15" s="886" customFormat="1">
      <c r="A1310" s="883"/>
      <c r="B1310" s="1152"/>
      <c r="C1310" s="884"/>
      <c r="D1310" s="884"/>
      <c r="E1310" s="884"/>
      <c r="F1310" s="895"/>
      <c r="H1310" s="1153"/>
      <c r="J1310" s="1154"/>
      <c r="K1310" s="827"/>
      <c r="L1310" s="1537"/>
      <c r="M1310" s="1537"/>
      <c r="N1310" s="1067"/>
      <c r="O1310" s="1067"/>
    </row>
    <row r="1311" spans="1:15" s="886" customFormat="1">
      <c r="A1311" s="883"/>
      <c r="B1311" s="1152"/>
      <c r="C1311" s="884"/>
      <c r="D1311" s="884"/>
      <c r="E1311" s="884"/>
      <c r="F1311" s="895"/>
      <c r="H1311" s="1153"/>
      <c r="J1311" s="1154"/>
      <c r="K1311" s="827"/>
      <c r="L1311" s="1537"/>
      <c r="M1311" s="1537"/>
      <c r="N1311" s="1067"/>
      <c r="O1311" s="1067"/>
    </row>
    <row r="1312" spans="1:15" s="886" customFormat="1">
      <c r="A1312" s="883"/>
      <c r="B1312" s="1152"/>
      <c r="C1312" s="884"/>
      <c r="D1312" s="884"/>
      <c r="E1312" s="884"/>
      <c r="F1312" s="895"/>
      <c r="H1312" s="1153"/>
      <c r="J1312" s="1154"/>
      <c r="K1312" s="827"/>
      <c r="L1312" s="1537"/>
      <c r="M1312" s="1537"/>
      <c r="N1312" s="1067"/>
      <c r="O1312" s="1067"/>
    </row>
    <row r="1313" spans="1:15" s="886" customFormat="1">
      <c r="A1313" s="883"/>
      <c r="B1313" s="1152"/>
      <c r="C1313" s="884"/>
      <c r="D1313" s="884"/>
      <c r="E1313" s="884"/>
      <c r="F1313" s="895"/>
      <c r="H1313" s="1153"/>
      <c r="J1313" s="1154"/>
      <c r="K1313" s="827"/>
      <c r="L1313" s="1537"/>
      <c r="M1313" s="1537"/>
      <c r="N1313" s="1067"/>
      <c r="O1313" s="1067"/>
    </row>
    <row r="1314" spans="1:15" s="886" customFormat="1">
      <c r="A1314" s="883"/>
      <c r="B1314" s="1152"/>
      <c r="C1314" s="884"/>
      <c r="D1314" s="884"/>
      <c r="E1314" s="884"/>
      <c r="F1314" s="895"/>
      <c r="H1314" s="1153"/>
      <c r="J1314" s="1154"/>
      <c r="K1314" s="827"/>
      <c r="L1314" s="1537"/>
      <c r="M1314" s="1537"/>
      <c r="N1314" s="1067"/>
      <c r="O1314" s="1067"/>
    </row>
    <row r="1315" spans="1:15" s="886" customFormat="1">
      <c r="A1315" s="883"/>
      <c r="B1315" s="1152"/>
      <c r="C1315" s="884"/>
      <c r="D1315" s="884"/>
      <c r="E1315" s="884"/>
      <c r="F1315" s="895"/>
      <c r="H1315" s="1153"/>
      <c r="J1315" s="1154"/>
      <c r="K1315" s="827"/>
      <c r="L1315" s="1537"/>
      <c r="M1315" s="1537"/>
      <c r="N1315" s="1067"/>
      <c r="O1315" s="1067"/>
    </row>
    <row r="1316" spans="1:15" s="886" customFormat="1">
      <c r="A1316" s="883"/>
      <c r="B1316" s="1152"/>
      <c r="C1316" s="884"/>
      <c r="D1316" s="884"/>
      <c r="E1316" s="884"/>
      <c r="F1316" s="895"/>
      <c r="H1316" s="1153"/>
      <c r="J1316" s="1154"/>
      <c r="K1316" s="827"/>
      <c r="L1316" s="1537"/>
      <c r="M1316" s="1537"/>
      <c r="N1316" s="1067"/>
      <c r="O1316" s="1067"/>
    </row>
    <row r="1317" spans="1:15" s="886" customFormat="1">
      <c r="A1317" s="883"/>
      <c r="B1317" s="1152"/>
      <c r="C1317" s="884"/>
      <c r="D1317" s="884"/>
      <c r="E1317" s="884"/>
      <c r="F1317" s="895"/>
      <c r="H1317" s="1153"/>
      <c r="J1317" s="1154"/>
      <c r="K1317" s="827"/>
      <c r="L1317" s="1537"/>
      <c r="M1317" s="1537"/>
      <c r="N1317" s="1067"/>
      <c r="O1317" s="1067"/>
    </row>
    <row r="1318" spans="1:15" s="886" customFormat="1">
      <c r="A1318" s="883"/>
      <c r="B1318" s="1152"/>
      <c r="C1318" s="884"/>
      <c r="D1318" s="884"/>
      <c r="E1318" s="884"/>
      <c r="F1318" s="895"/>
      <c r="H1318" s="1153"/>
      <c r="J1318" s="1154"/>
      <c r="K1318" s="827"/>
      <c r="L1318" s="1537"/>
      <c r="M1318" s="1537"/>
      <c r="N1318" s="1067"/>
      <c r="O1318" s="1067"/>
    </row>
    <row r="1319" spans="1:15" s="886" customFormat="1">
      <c r="A1319" s="883"/>
      <c r="B1319" s="1152"/>
      <c r="C1319" s="884"/>
      <c r="D1319" s="884"/>
      <c r="E1319" s="884"/>
      <c r="F1319" s="895"/>
      <c r="H1319" s="1153"/>
      <c r="J1319" s="1154"/>
      <c r="K1319" s="827"/>
      <c r="L1319" s="1537"/>
      <c r="M1319" s="1537"/>
      <c r="N1319" s="1067"/>
      <c r="O1319" s="1067"/>
    </row>
    <row r="1320" spans="1:15" s="886" customFormat="1">
      <c r="A1320" s="883"/>
      <c r="B1320" s="1152"/>
      <c r="C1320" s="884"/>
      <c r="D1320" s="884"/>
      <c r="E1320" s="884"/>
      <c r="F1320" s="895"/>
      <c r="H1320" s="1153"/>
      <c r="J1320" s="1154"/>
      <c r="K1320" s="827"/>
      <c r="L1320" s="1537"/>
      <c r="M1320" s="1537"/>
      <c r="N1320" s="1067"/>
      <c r="O1320" s="1067"/>
    </row>
    <row r="1321" spans="1:15" s="886" customFormat="1">
      <c r="A1321" s="883"/>
      <c r="B1321" s="1152"/>
      <c r="C1321" s="884"/>
      <c r="D1321" s="884"/>
      <c r="E1321" s="884"/>
      <c r="F1321" s="895"/>
      <c r="H1321" s="1153"/>
      <c r="J1321" s="1154"/>
      <c r="K1321" s="827"/>
      <c r="L1321" s="1537"/>
      <c r="M1321" s="1537"/>
      <c r="N1321" s="1067"/>
      <c r="O1321" s="1067"/>
    </row>
    <row r="1322" spans="1:15" s="886" customFormat="1">
      <c r="A1322" s="883"/>
      <c r="B1322" s="1152"/>
      <c r="C1322" s="884"/>
      <c r="D1322" s="884"/>
      <c r="E1322" s="884"/>
      <c r="F1322" s="895"/>
      <c r="H1322" s="1153"/>
      <c r="J1322" s="1154"/>
      <c r="K1322" s="827"/>
      <c r="L1322" s="1537"/>
      <c r="M1322" s="1537"/>
      <c r="N1322" s="1067"/>
      <c r="O1322" s="1067"/>
    </row>
    <row r="1323" spans="1:15" s="886" customFormat="1">
      <c r="A1323" s="883"/>
      <c r="B1323" s="1152"/>
      <c r="C1323" s="884"/>
      <c r="D1323" s="884"/>
      <c r="E1323" s="884"/>
      <c r="F1323" s="895"/>
      <c r="H1323" s="1153"/>
      <c r="J1323" s="1154"/>
      <c r="K1323" s="827"/>
      <c r="L1323" s="1537"/>
      <c r="M1323" s="1537"/>
      <c r="N1323" s="1067"/>
      <c r="O1323" s="1067"/>
    </row>
    <row r="1324" spans="1:15" s="886" customFormat="1">
      <c r="A1324" s="883"/>
      <c r="B1324" s="1152"/>
      <c r="C1324" s="884"/>
      <c r="D1324" s="884"/>
      <c r="E1324" s="884"/>
      <c r="F1324" s="895"/>
      <c r="H1324" s="1153"/>
      <c r="J1324" s="1154"/>
      <c r="K1324" s="827"/>
      <c r="L1324" s="1537"/>
      <c r="M1324" s="1537"/>
      <c r="N1324" s="1067"/>
      <c r="O1324" s="1067"/>
    </row>
    <row r="1325" spans="1:15" s="886" customFormat="1">
      <c r="A1325" s="883"/>
      <c r="B1325" s="1152"/>
      <c r="C1325" s="884"/>
      <c r="D1325" s="884"/>
      <c r="E1325" s="884"/>
      <c r="F1325" s="895"/>
      <c r="H1325" s="1153"/>
      <c r="J1325" s="1154"/>
      <c r="K1325" s="827"/>
      <c r="L1325" s="1537"/>
      <c r="M1325" s="1537"/>
      <c r="N1325" s="1067"/>
      <c r="O1325" s="1067"/>
    </row>
    <row r="1326" spans="1:15" s="886" customFormat="1">
      <c r="A1326" s="883"/>
      <c r="B1326" s="1152"/>
      <c r="C1326" s="884"/>
      <c r="D1326" s="884"/>
      <c r="E1326" s="884"/>
      <c r="F1326" s="895"/>
      <c r="H1326" s="1153"/>
      <c r="J1326" s="1154"/>
      <c r="K1326" s="827"/>
      <c r="L1326" s="1537"/>
      <c r="M1326" s="1537"/>
      <c r="N1326" s="1067"/>
      <c r="O1326" s="1067"/>
    </row>
    <row r="1327" spans="1:15" s="886" customFormat="1">
      <c r="A1327" s="883"/>
      <c r="B1327" s="1152"/>
      <c r="C1327" s="884"/>
      <c r="D1327" s="884"/>
      <c r="E1327" s="884"/>
      <c r="F1327" s="895"/>
      <c r="H1327" s="1153"/>
      <c r="J1327" s="1154"/>
      <c r="K1327" s="827"/>
      <c r="L1327" s="1537"/>
      <c r="M1327" s="1537"/>
      <c r="N1327" s="1067"/>
      <c r="O1327" s="1067"/>
    </row>
    <row r="1328" spans="1:15" s="886" customFormat="1">
      <c r="A1328" s="883"/>
      <c r="B1328" s="1152"/>
      <c r="C1328" s="884"/>
      <c r="D1328" s="884"/>
      <c r="E1328" s="884"/>
      <c r="F1328" s="895"/>
      <c r="H1328" s="1153"/>
      <c r="J1328" s="1154"/>
      <c r="K1328" s="827"/>
      <c r="L1328" s="1537"/>
      <c r="M1328" s="1537"/>
      <c r="N1328" s="1067"/>
      <c r="O1328" s="1067"/>
    </row>
    <row r="1329" spans="1:15" s="886" customFormat="1">
      <c r="A1329" s="883"/>
      <c r="B1329" s="1152"/>
      <c r="C1329" s="884"/>
      <c r="D1329" s="884"/>
      <c r="E1329" s="884"/>
      <c r="F1329" s="895"/>
      <c r="H1329" s="1153"/>
      <c r="J1329" s="1154"/>
      <c r="K1329" s="827"/>
      <c r="L1329" s="1537"/>
      <c r="M1329" s="1537"/>
      <c r="N1329" s="1067"/>
      <c r="O1329" s="1067"/>
    </row>
    <row r="1330" spans="1:15" s="886" customFormat="1">
      <c r="A1330" s="883"/>
      <c r="B1330" s="1152"/>
      <c r="C1330" s="884"/>
      <c r="D1330" s="884"/>
      <c r="E1330" s="884"/>
      <c r="F1330" s="895"/>
      <c r="H1330" s="1153"/>
      <c r="J1330" s="1154"/>
      <c r="K1330" s="827"/>
      <c r="L1330" s="1537"/>
      <c r="M1330" s="1537"/>
      <c r="N1330" s="1067"/>
      <c r="O1330" s="1067"/>
    </row>
    <row r="1331" spans="1:15" s="886" customFormat="1">
      <c r="A1331" s="883"/>
      <c r="B1331" s="1152"/>
      <c r="C1331" s="884"/>
      <c r="D1331" s="884"/>
      <c r="E1331" s="884"/>
      <c r="F1331" s="895"/>
      <c r="H1331" s="1153"/>
      <c r="J1331" s="1154"/>
      <c r="K1331" s="827"/>
      <c r="L1331" s="1537"/>
      <c r="M1331" s="1537"/>
      <c r="N1331" s="1067"/>
      <c r="O1331" s="1067"/>
    </row>
    <row r="1332" spans="1:15" s="886" customFormat="1">
      <c r="A1332" s="883"/>
      <c r="B1332" s="1152"/>
      <c r="C1332" s="884"/>
      <c r="D1332" s="884"/>
      <c r="E1332" s="884"/>
      <c r="F1332" s="895"/>
      <c r="H1332" s="1153"/>
      <c r="J1332" s="1154"/>
      <c r="K1332" s="827"/>
      <c r="L1332" s="1537"/>
      <c r="M1332" s="1537"/>
      <c r="N1332" s="1067"/>
      <c r="O1332" s="1067"/>
    </row>
    <row r="1333" spans="1:15" s="886" customFormat="1">
      <c r="A1333" s="883"/>
      <c r="B1333" s="1152"/>
      <c r="C1333" s="884"/>
      <c r="D1333" s="884"/>
      <c r="E1333" s="884"/>
      <c r="F1333" s="895"/>
      <c r="H1333" s="1153"/>
      <c r="J1333" s="1154"/>
      <c r="K1333" s="827"/>
      <c r="L1333" s="1537"/>
      <c r="M1333" s="1537"/>
      <c r="N1333" s="1067"/>
      <c r="O1333" s="1067"/>
    </row>
    <row r="1334" spans="1:15" s="886" customFormat="1">
      <c r="A1334" s="883"/>
      <c r="B1334" s="1152"/>
      <c r="C1334" s="884"/>
      <c r="D1334" s="884"/>
      <c r="E1334" s="884"/>
      <c r="F1334" s="895"/>
      <c r="H1334" s="1153"/>
      <c r="J1334" s="1154"/>
      <c r="K1334" s="827"/>
      <c r="L1334" s="1537"/>
      <c r="M1334" s="1537"/>
      <c r="N1334" s="1067"/>
      <c r="O1334" s="1067"/>
    </row>
    <row r="1335" spans="1:15" s="886" customFormat="1">
      <c r="A1335" s="883"/>
      <c r="B1335" s="1152"/>
      <c r="C1335" s="884"/>
      <c r="D1335" s="884"/>
      <c r="E1335" s="884"/>
      <c r="F1335" s="895"/>
      <c r="H1335" s="1153"/>
      <c r="J1335" s="1154"/>
      <c r="K1335" s="827"/>
      <c r="L1335" s="1537"/>
      <c r="M1335" s="1537"/>
      <c r="N1335" s="1067"/>
      <c r="O1335" s="1067"/>
    </row>
    <row r="1336" spans="1:15" s="886" customFormat="1">
      <c r="A1336" s="883"/>
      <c r="B1336" s="1152"/>
      <c r="C1336" s="884"/>
      <c r="D1336" s="884"/>
      <c r="E1336" s="884"/>
      <c r="F1336" s="895"/>
      <c r="H1336" s="1153"/>
      <c r="J1336" s="1154"/>
      <c r="K1336" s="827"/>
      <c r="L1336" s="1537"/>
      <c r="M1336" s="1537"/>
      <c r="N1336" s="1067"/>
      <c r="O1336" s="1067"/>
    </row>
    <row r="1337" spans="1:15" s="886" customFormat="1">
      <c r="A1337" s="883"/>
      <c r="B1337" s="1152"/>
      <c r="C1337" s="884"/>
      <c r="D1337" s="884"/>
      <c r="E1337" s="884"/>
      <c r="F1337" s="895"/>
      <c r="H1337" s="1153"/>
      <c r="J1337" s="1154"/>
      <c r="K1337" s="827"/>
      <c r="L1337" s="1537"/>
      <c r="M1337" s="1537"/>
      <c r="N1337" s="1067"/>
      <c r="O1337" s="1067"/>
    </row>
    <row r="1338" spans="1:15" s="886" customFormat="1">
      <c r="A1338" s="883"/>
      <c r="B1338" s="1152"/>
      <c r="C1338" s="884"/>
      <c r="D1338" s="884"/>
      <c r="E1338" s="884"/>
      <c r="F1338" s="895"/>
      <c r="H1338" s="1153"/>
      <c r="J1338" s="1154"/>
      <c r="K1338" s="827"/>
      <c r="L1338" s="1537"/>
      <c r="M1338" s="1537"/>
      <c r="N1338" s="1067"/>
      <c r="O1338" s="1067"/>
    </row>
    <row r="1339" spans="1:15" s="886" customFormat="1">
      <c r="A1339" s="883"/>
      <c r="B1339" s="1152"/>
      <c r="C1339" s="884"/>
      <c r="D1339" s="884"/>
      <c r="E1339" s="884"/>
      <c r="F1339" s="895"/>
      <c r="H1339" s="1153"/>
      <c r="J1339" s="1154"/>
      <c r="K1339" s="827"/>
      <c r="L1339" s="1537"/>
      <c r="M1339" s="1537"/>
      <c r="N1339" s="1067"/>
      <c r="O1339" s="1067"/>
    </row>
    <row r="1340" spans="1:15" s="886" customFormat="1">
      <c r="A1340" s="883"/>
      <c r="B1340" s="1152"/>
      <c r="C1340" s="884"/>
      <c r="D1340" s="884"/>
      <c r="E1340" s="884"/>
      <c r="F1340" s="895"/>
      <c r="H1340" s="1153"/>
      <c r="J1340" s="1154"/>
      <c r="K1340" s="827"/>
      <c r="L1340" s="1537"/>
      <c r="M1340" s="1537"/>
      <c r="N1340" s="1067"/>
      <c r="O1340" s="1067"/>
    </row>
    <row r="1341" spans="1:15" s="886" customFormat="1">
      <c r="A1341" s="883"/>
      <c r="B1341" s="1152"/>
      <c r="C1341" s="884"/>
      <c r="D1341" s="884"/>
      <c r="E1341" s="884"/>
      <c r="F1341" s="895"/>
      <c r="H1341" s="1153"/>
      <c r="J1341" s="1154"/>
      <c r="K1341" s="827"/>
      <c r="L1341" s="1537"/>
      <c r="M1341" s="1537"/>
      <c r="N1341" s="1067"/>
      <c r="O1341" s="1067"/>
    </row>
    <row r="1342" spans="1:15" s="886" customFormat="1">
      <c r="A1342" s="883"/>
      <c r="B1342" s="1152"/>
      <c r="C1342" s="884"/>
      <c r="D1342" s="884"/>
      <c r="E1342" s="884"/>
      <c r="F1342" s="895"/>
      <c r="H1342" s="1153"/>
      <c r="J1342" s="1154"/>
      <c r="K1342" s="827"/>
      <c r="L1342" s="1537"/>
      <c r="M1342" s="1537"/>
      <c r="N1342" s="1067"/>
      <c r="O1342" s="1067"/>
    </row>
    <row r="1343" spans="1:15" s="886" customFormat="1">
      <c r="A1343" s="883"/>
      <c r="B1343" s="1152"/>
      <c r="C1343" s="884"/>
      <c r="D1343" s="884"/>
      <c r="E1343" s="884"/>
      <c r="F1343" s="895"/>
      <c r="H1343" s="1153"/>
      <c r="J1343" s="1154"/>
      <c r="K1343" s="827"/>
      <c r="L1343" s="1537"/>
      <c r="M1343" s="1537"/>
      <c r="N1343" s="1067"/>
      <c r="O1343" s="1067"/>
    </row>
    <row r="1344" spans="1:15" s="886" customFormat="1">
      <c r="A1344" s="883"/>
      <c r="B1344" s="1152"/>
      <c r="C1344" s="884"/>
      <c r="D1344" s="884"/>
      <c r="E1344" s="884"/>
      <c r="F1344" s="895"/>
      <c r="H1344" s="1153"/>
      <c r="J1344" s="1154"/>
      <c r="K1344" s="827"/>
      <c r="L1344" s="1537"/>
      <c r="M1344" s="1537"/>
      <c r="N1344" s="1067"/>
      <c r="O1344" s="1067"/>
    </row>
    <row r="1345" spans="1:15" s="886" customFormat="1">
      <c r="A1345" s="883"/>
      <c r="B1345" s="1152"/>
      <c r="C1345" s="884"/>
      <c r="D1345" s="884"/>
      <c r="E1345" s="884"/>
      <c r="F1345" s="895"/>
      <c r="H1345" s="1153"/>
      <c r="J1345" s="1154"/>
      <c r="K1345" s="827"/>
      <c r="L1345" s="1537"/>
      <c r="M1345" s="1537"/>
      <c r="N1345" s="1067"/>
      <c r="O1345" s="1067"/>
    </row>
    <row r="1346" spans="1:15" s="886" customFormat="1">
      <c r="A1346" s="883"/>
      <c r="B1346" s="1152"/>
      <c r="C1346" s="884"/>
      <c r="D1346" s="884"/>
      <c r="E1346" s="884"/>
      <c r="F1346" s="895"/>
      <c r="H1346" s="1153"/>
      <c r="J1346" s="1154"/>
      <c r="K1346" s="827"/>
      <c r="L1346" s="1537"/>
      <c r="M1346" s="1537"/>
      <c r="N1346" s="1067"/>
      <c r="O1346" s="1067"/>
    </row>
    <row r="1347" spans="1:15" s="886" customFormat="1">
      <c r="A1347" s="883"/>
      <c r="B1347" s="1152"/>
      <c r="C1347" s="884"/>
      <c r="D1347" s="884"/>
      <c r="E1347" s="884"/>
      <c r="F1347" s="895"/>
      <c r="H1347" s="1153"/>
      <c r="J1347" s="1154"/>
      <c r="K1347" s="827"/>
      <c r="L1347" s="1537"/>
      <c r="M1347" s="1537"/>
      <c r="N1347" s="1067"/>
      <c r="O1347" s="1067"/>
    </row>
    <row r="1348" spans="1:15" s="886" customFormat="1">
      <c r="A1348" s="883"/>
      <c r="B1348" s="1152"/>
      <c r="C1348" s="884"/>
      <c r="D1348" s="884"/>
      <c r="E1348" s="884"/>
      <c r="F1348" s="895"/>
      <c r="H1348" s="1153"/>
      <c r="J1348" s="1154"/>
      <c r="K1348" s="827"/>
      <c r="L1348" s="1537"/>
      <c r="M1348" s="1537"/>
      <c r="N1348" s="1067"/>
      <c r="O1348" s="1067"/>
    </row>
    <row r="1349" spans="1:15" s="886" customFormat="1">
      <c r="A1349" s="883"/>
      <c r="B1349" s="1152"/>
      <c r="C1349" s="884"/>
      <c r="D1349" s="884"/>
      <c r="E1349" s="884"/>
      <c r="F1349" s="895"/>
      <c r="H1349" s="1153"/>
      <c r="J1349" s="1154"/>
      <c r="K1349" s="827"/>
      <c r="L1349" s="1537"/>
      <c r="M1349" s="1537"/>
      <c r="N1349" s="1067"/>
      <c r="O1349" s="1067"/>
    </row>
    <row r="1350" spans="1:15" s="886" customFormat="1">
      <c r="A1350" s="883"/>
      <c r="B1350" s="1152"/>
      <c r="C1350" s="884"/>
      <c r="D1350" s="884"/>
      <c r="E1350" s="884"/>
      <c r="F1350" s="895"/>
      <c r="H1350" s="1153"/>
      <c r="J1350" s="1154"/>
      <c r="K1350" s="827"/>
      <c r="L1350" s="1537"/>
      <c r="M1350" s="1537"/>
      <c r="N1350" s="1067"/>
      <c r="O1350" s="1067"/>
    </row>
    <row r="1351" spans="1:15" s="886" customFormat="1">
      <c r="A1351" s="883"/>
      <c r="B1351" s="1152"/>
      <c r="C1351" s="884"/>
      <c r="D1351" s="884"/>
      <c r="E1351" s="884"/>
      <c r="F1351" s="895"/>
      <c r="H1351" s="1153"/>
      <c r="J1351" s="1154"/>
      <c r="K1351" s="827"/>
      <c r="L1351" s="1537"/>
      <c r="M1351" s="1537"/>
      <c r="N1351" s="1067"/>
      <c r="O1351" s="1067"/>
    </row>
    <row r="1352" spans="1:15" s="886" customFormat="1">
      <c r="A1352" s="883"/>
      <c r="B1352" s="1152"/>
      <c r="C1352" s="884"/>
      <c r="D1352" s="884"/>
      <c r="E1352" s="884"/>
      <c r="F1352" s="895"/>
      <c r="H1352" s="1153"/>
      <c r="J1352" s="1154"/>
      <c r="K1352" s="827"/>
      <c r="L1352" s="1537"/>
      <c r="M1352" s="1537"/>
      <c r="N1352" s="1067"/>
      <c r="O1352" s="1067"/>
    </row>
    <row r="1353" spans="1:15" s="886" customFormat="1">
      <c r="A1353" s="883"/>
      <c r="B1353" s="1152"/>
      <c r="C1353" s="884"/>
      <c r="D1353" s="884"/>
      <c r="E1353" s="884"/>
      <c r="F1353" s="895"/>
      <c r="H1353" s="1153"/>
      <c r="J1353" s="1154"/>
      <c r="K1353" s="827"/>
      <c r="L1353" s="1537"/>
      <c r="M1353" s="1537"/>
      <c r="N1353" s="1067"/>
      <c r="O1353" s="1067"/>
    </row>
    <row r="1354" spans="1:15" s="886" customFormat="1">
      <c r="A1354" s="883"/>
      <c r="B1354" s="1152"/>
      <c r="C1354" s="884"/>
      <c r="D1354" s="884"/>
      <c r="E1354" s="884"/>
      <c r="F1354" s="895"/>
      <c r="H1354" s="1153"/>
      <c r="J1354" s="1154"/>
      <c r="K1354" s="827"/>
      <c r="L1354" s="1537"/>
      <c r="M1354" s="1537"/>
      <c r="N1354" s="1067"/>
      <c r="O1354" s="1067"/>
    </row>
    <row r="1355" spans="1:15" s="886" customFormat="1">
      <c r="A1355" s="883"/>
      <c r="B1355" s="1152"/>
      <c r="C1355" s="884"/>
      <c r="D1355" s="884"/>
      <c r="E1355" s="884"/>
      <c r="F1355" s="895"/>
      <c r="H1355" s="1153"/>
      <c r="J1355" s="1154"/>
      <c r="K1355" s="827"/>
      <c r="L1355" s="1537"/>
      <c r="M1355" s="1537"/>
      <c r="N1355" s="1067"/>
      <c r="O1355" s="1067"/>
    </row>
    <row r="1356" spans="1:15" s="886" customFormat="1">
      <c r="A1356" s="883"/>
      <c r="B1356" s="1152"/>
      <c r="C1356" s="884"/>
      <c r="D1356" s="884"/>
      <c r="E1356" s="884"/>
      <c r="F1356" s="895"/>
      <c r="H1356" s="1153"/>
      <c r="J1356" s="1154"/>
      <c r="K1356" s="827"/>
      <c r="L1356" s="1537"/>
      <c r="M1356" s="1537"/>
      <c r="N1356" s="1067"/>
      <c r="O1356" s="1067"/>
    </row>
    <row r="1357" spans="1:15" s="886" customFormat="1">
      <c r="A1357" s="883"/>
      <c r="B1357" s="1152"/>
      <c r="C1357" s="884"/>
      <c r="D1357" s="884"/>
      <c r="E1357" s="884"/>
      <c r="F1357" s="895"/>
      <c r="H1357" s="1153"/>
      <c r="J1357" s="1154"/>
      <c r="K1357" s="827"/>
      <c r="L1357" s="1537"/>
      <c r="M1357" s="1537"/>
      <c r="N1357" s="1067"/>
      <c r="O1357" s="1067"/>
    </row>
    <row r="1358" spans="1:15" s="886" customFormat="1">
      <c r="A1358" s="883"/>
      <c r="B1358" s="1152"/>
      <c r="C1358" s="884"/>
      <c r="D1358" s="884"/>
      <c r="E1358" s="884"/>
      <c r="F1358" s="895"/>
      <c r="H1358" s="1153"/>
      <c r="J1358" s="1154"/>
      <c r="K1358" s="827"/>
      <c r="L1358" s="1537"/>
      <c r="M1358" s="1537"/>
      <c r="N1358" s="1067"/>
      <c r="O1358" s="1067"/>
    </row>
    <row r="1359" spans="1:15" s="886" customFormat="1">
      <c r="A1359" s="883"/>
      <c r="B1359" s="1152"/>
      <c r="C1359" s="884"/>
      <c r="D1359" s="884"/>
      <c r="E1359" s="884"/>
      <c r="F1359" s="895"/>
      <c r="H1359" s="1153"/>
      <c r="J1359" s="1154"/>
      <c r="K1359" s="827"/>
      <c r="L1359" s="1537"/>
      <c r="M1359" s="1537"/>
      <c r="N1359" s="1067"/>
      <c r="O1359" s="1067"/>
    </row>
    <row r="1360" spans="1:15" s="886" customFormat="1">
      <c r="A1360" s="883"/>
      <c r="B1360" s="1152"/>
      <c r="C1360" s="884"/>
      <c r="D1360" s="884"/>
      <c r="E1360" s="884"/>
      <c r="F1360" s="895"/>
      <c r="H1360" s="1153"/>
      <c r="J1360" s="1154"/>
      <c r="K1360" s="827"/>
      <c r="L1360" s="1537"/>
      <c r="M1360" s="1537"/>
      <c r="N1360" s="1067"/>
      <c r="O1360" s="1067"/>
    </row>
    <row r="1361" spans="1:15" s="886" customFormat="1">
      <c r="A1361" s="883"/>
      <c r="B1361" s="1152"/>
      <c r="C1361" s="884"/>
      <c r="D1361" s="884"/>
      <c r="E1361" s="884"/>
      <c r="F1361" s="895"/>
      <c r="H1361" s="1153"/>
      <c r="J1361" s="1154"/>
      <c r="K1361" s="827"/>
      <c r="L1361" s="1537"/>
      <c r="M1361" s="1537"/>
      <c r="N1361" s="1067"/>
      <c r="O1361" s="1067"/>
    </row>
    <row r="1362" spans="1:15" s="886" customFormat="1">
      <c r="A1362" s="883"/>
      <c r="B1362" s="1152"/>
      <c r="C1362" s="884"/>
      <c r="D1362" s="884"/>
      <c r="E1362" s="884"/>
      <c r="F1362" s="895"/>
      <c r="H1362" s="1153"/>
      <c r="J1362" s="1154"/>
      <c r="K1362" s="827"/>
      <c r="L1362" s="1537"/>
      <c r="M1362" s="1537"/>
      <c r="N1362" s="1067"/>
      <c r="O1362" s="1067"/>
    </row>
    <row r="1363" spans="1:15" s="886" customFormat="1">
      <c r="A1363" s="883"/>
      <c r="B1363" s="1152"/>
      <c r="C1363" s="884"/>
      <c r="D1363" s="884"/>
      <c r="E1363" s="884"/>
      <c r="F1363" s="895"/>
      <c r="H1363" s="1153"/>
      <c r="J1363" s="1154"/>
      <c r="K1363" s="827"/>
      <c r="L1363" s="1537"/>
      <c r="M1363" s="1537"/>
      <c r="N1363" s="1067"/>
      <c r="O1363" s="1067"/>
    </row>
    <row r="1364" spans="1:15" s="886" customFormat="1">
      <c r="A1364" s="883"/>
      <c r="B1364" s="1152"/>
      <c r="C1364" s="884"/>
      <c r="D1364" s="884"/>
      <c r="E1364" s="884"/>
      <c r="F1364" s="895"/>
      <c r="H1364" s="1153"/>
      <c r="J1364" s="1154"/>
      <c r="K1364" s="827"/>
      <c r="L1364" s="1537"/>
      <c r="M1364" s="1537"/>
      <c r="N1364" s="1067"/>
      <c r="O1364" s="1067"/>
    </row>
    <row r="1365" spans="1:15" s="886" customFormat="1">
      <c r="A1365" s="883"/>
      <c r="B1365" s="1152"/>
      <c r="C1365" s="884"/>
      <c r="D1365" s="884"/>
      <c r="E1365" s="884"/>
      <c r="F1365" s="895"/>
      <c r="H1365" s="1153"/>
      <c r="J1365" s="1154"/>
      <c r="K1365" s="827"/>
      <c r="L1365" s="1537"/>
      <c r="M1365" s="1537"/>
      <c r="N1365" s="1067"/>
      <c r="O1365" s="1067"/>
    </row>
    <row r="1366" spans="1:15" s="886" customFormat="1">
      <c r="A1366" s="883"/>
      <c r="B1366" s="1152"/>
      <c r="C1366" s="884"/>
      <c r="D1366" s="884"/>
      <c r="E1366" s="884"/>
      <c r="F1366" s="895"/>
      <c r="H1366" s="1153"/>
      <c r="J1366" s="1154"/>
      <c r="K1366" s="827"/>
      <c r="L1366" s="1537"/>
      <c r="M1366" s="1537"/>
      <c r="N1366" s="1067"/>
      <c r="O1366" s="1067"/>
    </row>
    <row r="1367" spans="1:15" s="886" customFormat="1">
      <c r="A1367" s="883"/>
      <c r="B1367" s="1152"/>
      <c r="C1367" s="884"/>
      <c r="D1367" s="884"/>
      <c r="E1367" s="884"/>
      <c r="F1367" s="895"/>
      <c r="H1367" s="1153"/>
      <c r="J1367" s="1154"/>
      <c r="K1367" s="827"/>
      <c r="L1367" s="1537"/>
      <c r="M1367" s="1537"/>
      <c r="N1367" s="1067"/>
      <c r="O1367" s="1067"/>
    </row>
    <row r="1368" spans="1:15" s="886" customFormat="1">
      <c r="A1368" s="883"/>
      <c r="B1368" s="1152"/>
      <c r="C1368" s="884"/>
      <c r="D1368" s="884"/>
      <c r="E1368" s="884"/>
      <c r="F1368" s="895"/>
      <c r="H1368" s="1153"/>
      <c r="J1368" s="1154"/>
      <c r="K1368" s="827"/>
      <c r="L1368" s="1537"/>
      <c r="M1368" s="1537"/>
      <c r="N1368" s="1067"/>
      <c r="O1368" s="1067"/>
    </row>
    <row r="1369" spans="1:15" s="886" customFormat="1">
      <c r="A1369" s="883"/>
      <c r="B1369" s="1152"/>
      <c r="C1369" s="884"/>
      <c r="D1369" s="884"/>
      <c r="E1369" s="884"/>
      <c r="F1369" s="895"/>
      <c r="H1369" s="1153"/>
      <c r="J1369" s="1154"/>
      <c r="K1369" s="827"/>
      <c r="L1369" s="1537"/>
      <c r="M1369" s="1537"/>
      <c r="N1369" s="1067"/>
      <c r="O1369" s="1067"/>
    </row>
    <row r="1370" spans="1:15" s="886" customFormat="1">
      <c r="A1370" s="883"/>
      <c r="B1370" s="1152"/>
      <c r="C1370" s="884"/>
      <c r="D1370" s="884"/>
      <c r="E1370" s="884"/>
      <c r="F1370" s="895"/>
      <c r="H1370" s="1153"/>
      <c r="J1370" s="1154"/>
      <c r="K1370" s="827"/>
      <c r="L1370" s="1537"/>
      <c r="M1370" s="1537"/>
      <c r="N1370" s="1067"/>
      <c r="O1370" s="1067"/>
    </row>
    <row r="1371" spans="1:15" s="886" customFormat="1">
      <c r="A1371" s="883"/>
      <c r="B1371" s="1152"/>
      <c r="C1371" s="884"/>
      <c r="D1371" s="884"/>
      <c r="E1371" s="884"/>
      <c r="F1371" s="895"/>
      <c r="H1371" s="1153"/>
      <c r="J1371" s="1154"/>
      <c r="K1371" s="827"/>
      <c r="L1371" s="1537"/>
      <c r="M1371" s="1537"/>
      <c r="N1371" s="1067"/>
      <c r="O1371" s="1067"/>
    </row>
    <row r="1372" spans="1:15" s="886" customFormat="1">
      <c r="A1372" s="883"/>
      <c r="B1372" s="1152"/>
      <c r="C1372" s="884"/>
      <c r="D1372" s="884"/>
      <c r="E1372" s="884"/>
      <c r="F1372" s="895"/>
      <c r="H1372" s="1153"/>
      <c r="J1372" s="1154"/>
      <c r="K1372" s="827"/>
      <c r="L1372" s="1537"/>
      <c r="M1372" s="1537"/>
      <c r="N1372" s="1067"/>
      <c r="O1372" s="1067"/>
    </row>
    <row r="1373" spans="1:15" s="886" customFormat="1">
      <c r="A1373" s="883"/>
      <c r="B1373" s="1152"/>
      <c r="C1373" s="884"/>
      <c r="D1373" s="884"/>
      <c r="E1373" s="884"/>
      <c r="F1373" s="895"/>
      <c r="H1373" s="1153"/>
      <c r="J1373" s="1154"/>
      <c r="K1373" s="827"/>
      <c r="L1373" s="1537"/>
      <c r="M1373" s="1537"/>
      <c r="N1373" s="1067"/>
      <c r="O1373" s="1067"/>
    </row>
    <row r="1374" spans="1:15" s="886" customFormat="1">
      <c r="A1374" s="883"/>
      <c r="B1374" s="1152"/>
      <c r="C1374" s="884"/>
      <c r="D1374" s="884"/>
      <c r="E1374" s="884"/>
      <c r="F1374" s="895"/>
      <c r="H1374" s="1153"/>
      <c r="J1374" s="1154"/>
      <c r="K1374" s="827"/>
      <c r="L1374" s="1537"/>
      <c r="M1374" s="1537"/>
      <c r="N1374" s="1067"/>
      <c r="O1374" s="1067"/>
    </row>
    <row r="1375" spans="1:15" s="886" customFormat="1">
      <c r="A1375" s="883"/>
      <c r="B1375" s="1152"/>
      <c r="C1375" s="884"/>
      <c r="D1375" s="884"/>
      <c r="E1375" s="884"/>
      <c r="F1375" s="895"/>
      <c r="H1375" s="1153"/>
      <c r="J1375" s="1154"/>
      <c r="K1375" s="827"/>
      <c r="L1375" s="1537"/>
      <c r="M1375" s="1537"/>
      <c r="N1375" s="1067"/>
      <c r="O1375" s="1067"/>
    </row>
    <row r="1376" spans="1:15" s="886" customFormat="1">
      <c r="A1376" s="883"/>
      <c r="B1376" s="1152"/>
      <c r="C1376" s="884"/>
      <c r="D1376" s="884"/>
      <c r="E1376" s="884"/>
      <c r="F1376" s="895"/>
      <c r="H1376" s="1153"/>
      <c r="J1376" s="1154"/>
      <c r="K1376" s="827"/>
      <c r="L1376" s="1537"/>
      <c r="M1376" s="1537"/>
      <c r="N1376" s="1067"/>
      <c r="O1376" s="1067"/>
    </row>
    <row r="1377" spans="1:15" s="886" customFormat="1">
      <c r="A1377" s="883"/>
      <c r="B1377" s="1152"/>
      <c r="C1377" s="884"/>
      <c r="D1377" s="884"/>
      <c r="E1377" s="884"/>
      <c r="F1377" s="895"/>
      <c r="H1377" s="1153"/>
      <c r="J1377" s="1154"/>
      <c r="K1377" s="827"/>
      <c r="L1377" s="1537"/>
      <c r="M1377" s="1537"/>
      <c r="N1377" s="1067"/>
      <c r="O1377" s="1067"/>
    </row>
    <row r="1378" spans="1:15" s="886" customFormat="1">
      <c r="A1378" s="883"/>
      <c r="B1378" s="1152"/>
      <c r="C1378" s="884"/>
      <c r="D1378" s="884"/>
      <c r="E1378" s="884"/>
      <c r="F1378" s="895"/>
      <c r="H1378" s="1153"/>
      <c r="J1378" s="1154"/>
      <c r="K1378" s="827"/>
      <c r="L1378" s="1537"/>
      <c r="M1378" s="1537"/>
      <c r="N1378" s="1067"/>
      <c r="O1378" s="1067"/>
    </row>
    <row r="1379" spans="1:15" s="886" customFormat="1">
      <c r="A1379" s="883"/>
      <c r="B1379" s="1152"/>
      <c r="C1379" s="884"/>
      <c r="D1379" s="884"/>
      <c r="E1379" s="884"/>
      <c r="F1379" s="895"/>
      <c r="H1379" s="1153"/>
      <c r="J1379" s="1154"/>
      <c r="K1379" s="827"/>
      <c r="L1379" s="1537"/>
      <c r="M1379" s="1537"/>
      <c r="N1379" s="1067"/>
      <c r="O1379" s="1067"/>
    </row>
    <row r="1380" spans="1:15" s="886" customFormat="1">
      <c r="A1380" s="883"/>
      <c r="B1380" s="1152"/>
      <c r="C1380" s="884"/>
      <c r="D1380" s="884"/>
      <c r="E1380" s="884"/>
      <c r="F1380" s="895"/>
      <c r="H1380" s="1153"/>
      <c r="J1380" s="1154"/>
      <c r="K1380" s="827"/>
      <c r="L1380" s="1537"/>
      <c r="M1380" s="1537"/>
      <c r="N1380" s="1067"/>
      <c r="O1380" s="1067"/>
    </row>
    <row r="1381" spans="1:15" s="886" customFormat="1">
      <c r="A1381" s="883"/>
      <c r="B1381" s="1152"/>
      <c r="C1381" s="884"/>
      <c r="D1381" s="884"/>
      <c r="E1381" s="884"/>
      <c r="F1381" s="895"/>
      <c r="H1381" s="1153"/>
      <c r="J1381" s="1154"/>
      <c r="K1381" s="827"/>
      <c r="L1381" s="1537"/>
      <c r="M1381" s="1537"/>
      <c r="N1381" s="1067"/>
      <c r="O1381" s="1067"/>
    </row>
    <row r="1382" spans="1:15" s="886" customFormat="1">
      <c r="A1382" s="883"/>
      <c r="B1382" s="1152"/>
      <c r="C1382" s="884"/>
      <c r="D1382" s="884"/>
      <c r="E1382" s="884"/>
      <c r="F1382" s="895"/>
      <c r="H1382" s="1153"/>
      <c r="J1382" s="1154"/>
      <c r="K1382" s="827"/>
      <c r="L1382" s="1537"/>
      <c r="M1382" s="1537"/>
      <c r="N1382" s="1067"/>
      <c r="O1382" s="1067"/>
    </row>
    <row r="1383" spans="1:15" s="886" customFormat="1">
      <c r="A1383" s="883"/>
      <c r="B1383" s="1152"/>
      <c r="C1383" s="884"/>
      <c r="D1383" s="884"/>
      <c r="E1383" s="884"/>
      <c r="F1383" s="895"/>
      <c r="H1383" s="1153"/>
      <c r="J1383" s="1154"/>
      <c r="K1383" s="827"/>
      <c r="L1383" s="1537"/>
      <c r="M1383" s="1537"/>
      <c r="N1383" s="1067"/>
      <c r="O1383" s="1067"/>
    </row>
    <row r="1384" spans="1:15" s="886" customFormat="1">
      <c r="A1384" s="883"/>
      <c r="B1384" s="1152"/>
      <c r="C1384" s="884"/>
      <c r="D1384" s="884"/>
      <c r="E1384" s="884"/>
      <c r="F1384" s="895"/>
      <c r="H1384" s="1153"/>
      <c r="J1384" s="1154"/>
      <c r="K1384" s="827"/>
      <c r="L1384" s="1537"/>
      <c r="M1384" s="1537"/>
      <c r="N1384" s="1067"/>
      <c r="O1384" s="1067"/>
    </row>
    <row r="1385" spans="1:15" s="886" customFormat="1">
      <c r="A1385" s="883"/>
      <c r="B1385" s="1152"/>
      <c r="C1385" s="884"/>
      <c r="D1385" s="884"/>
      <c r="E1385" s="884"/>
      <c r="F1385" s="895"/>
      <c r="H1385" s="1153"/>
      <c r="J1385" s="1154"/>
      <c r="K1385" s="827"/>
      <c r="L1385" s="1537"/>
      <c r="M1385" s="1537"/>
      <c r="N1385" s="1067"/>
      <c r="O1385" s="1067"/>
    </row>
    <row r="1386" spans="1:15" s="886" customFormat="1">
      <c r="A1386" s="883"/>
      <c r="B1386" s="1152"/>
      <c r="C1386" s="884"/>
      <c r="D1386" s="884"/>
      <c r="E1386" s="884"/>
      <c r="F1386" s="895"/>
      <c r="H1386" s="1153"/>
      <c r="J1386" s="1154"/>
      <c r="K1386" s="827"/>
      <c r="L1386" s="1537"/>
      <c r="M1386" s="1537"/>
      <c r="N1386" s="1067"/>
      <c r="O1386" s="1067"/>
    </row>
    <row r="1387" spans="1:15" s="886" customFormat="1">
      <c r="A1387" s="883"/>
      <c r="B1387" s="1152"/>
      <c r="C1387" s="884"/>
      <c r="D1387" s="884"/>
      <c r="E1387" s="884"/>
      <c r="F1387" s="895"/>
      <c r="H1387" s="1153"/>
      <c r="J1387" s="1154"/>
      <c r="K1387" s="827"/>
      <c r="L1387" s="1537"/>
      <c r="M1387" s="1537"/>
      <c r="N1387" s="1067"/>
      <c r="O1387" s="1067"/>
    </row>
    <row r="1388" spans="1:15" s="886" customFormat="1">
      <c r="A1388" s="883"/>
      <c r="B1388" s="1152"/>
      <c r="C1388" s="884"/>
      <c r="D1388" s="884"/>
      <c r="E1388" s="884"/>
      <c r="F1388" s="895"/>
      <c r="H1388" s="1153"/>
      <c r="J1388" s="1154"/>
      <c r="K1388" s="827"/>
      <c r="L1388" s="1537"/>
      <c r="M1388" s="1537"/>
      <c r="N1388" s="1067"/>
      <c r="O1388" s="1067"/>
    </row>
    <row r="1389" spans="1:15" s="886" customFormat="1">
      <c r="A1389" s="883"/>
      <c r="B1389" s="1152"/>
      <c r="C1389" s="884"/>
      <c r="D1389" s="884"/>
      <c r="E1389" s="884"/>
      <c r="F1389" s="895"/>
      <c r="H1389" s="1153"/>
      <c r="J1389" s="1154"/>
      <c r="K1389" s="827"/>
      <c r="L1389" s="1537"/>
      <c r="M1389" s="1537"/>
      <c r="N1389" s="1067"/>
      <c r="O1389" s="1067"/>
    </row>
    <row r="1390" spans="1:15" s="886" customFormat="1">
      <c r="A1390" s="883"/>
      <c r="B1390" s="1152"/>
      <c r="C1390" s="884"/>
      <c r="D1390" s="884"/>
      <c r="E1390" s="884"/>
      <c r="F1390" s="895"/>
      <c r="H1390" s="1153"/>
      <c r="J1390" s="1154"/>
      <c r="K1390" s="827"/>
      <c r="L1390" s="1537"/>
      <c r="M1390" s="1537"/>
      <c r="N1390" s="1067"/>
      <c r="O1390" s="1067"/>
    </row>
    <row r="1391" spans="1:15" s="886" customFormat="1">
      <c r="A1391" s="883"/>
      <c r="B1391" s="1152"/>
      <c r="C1391" s="884"/>
      <c r="D1391" s="884"/>
      <c r="E1391" s="884"/>
      <c r="F1391" s="895"/>
      <c r="H1391" s="1153"/>
      <c r="J1391" s="1154"/>
      <c r="K1391" s="827"/>
      <c r="L1391" s="1537"/>
      <c r="M1391" s="1537"/>
      <c r="N1391" s="1067"/>
      <c r="O1391" s="1067"/>
    </row>
    <row r="1392" spans="1:15" s="886" customFormat="1">
      <c r="A1392" s="883"/>
      <c r="B1392" s="1152"/>
      <c r="C1392" s="884"/>
      <c r="D1392" s="884"/>
      <c r="E1392" s="884"/>
      <c r="F1392" s="895"/>
      <c r="H1392" s="1153"/>
      <c r="J1392" s="1154"/>
      <c r="K1392" s="827"/>
      <c r="L1392" s="1537"/>
      <c r="M1392" s="1537"/>
      <c r="N1392" s="1067"/>
      <c r="O1392" s="1067"/>
    </row>
    <row r="1393" spans="1:15" s="886" customFormat="1">
      <c r="A1393" s="883"/>
      <c r="B1393" s="1152"/>
      <c r="C1393" s="884"/>
      <c r="D1393" s="884"/>
      <c r="E1393" s="884"/>
      <c r="F1393" s="895"/>
      <c r="H1393" s="1153"/>
      <c r="J1393" s="1154"/>
      <c r="K1393" s="827"/>
      <c r="L1393" s="1537"/>
      <c r="M1393" s="1537"/>
      <c r="N1393" s="1067"/>
      <c r="O1393" s="1067"/>
    </row>
    <row r="1394" spans="1:15" s="886" customFormat="1">
      <c r="A1394" s="883"/>
      <c r="B1394" s="1152"/>
      <c r="C1394" s="884"/>
      <c r="D1394" s="884"/>
      <c r="E1394" s="884"/>
      <c r="F1394" s="895"/>
      <c r="H1394" s="1153"/>
      <c r="J1394" s="1154"/>
      <c r="K1394" s="827"/>
      <c r="L1394" s="1537"/>
      <c r="M1394" s="1537"/>
      <c r="N1394" s="1067"/>
      <c r="O1394" s="1067"/>
    </row>
    <row r="1395" spans="1:15" s="886" customFormat="1">
      <c r="A1395" s="883"/>
      <c r="B1395" s="1152"/>
      <c r="C1395" s="884"/>
      <c r="D1395" s="884"/>
      <c r="E1395" s="884"/>
      <c r="F1395" s="895"/>
      <c r="H1395" s="1153"/>
      <c r="J1395" s="1154"/>
      <c r="K1395" s="827"/>
      <c r="L1395" s="1537"/>
      <c r="M1395" s="1537"/>
      <c r="N1395" s="1067"/>
      <c r="O1395" s="1067"/>
    </row>
    <row r="1396" spans="1:15" s="886" customFormat="1">
      <c r="A1396" s="883"/>
      <c r="B1396" s="1152"/>
      <c r="C1396" s="884"/>
      <c r="D1396" s="884"/>
      <c r="E1396" s="884"/>
      <c r="F1396" s="895"/>
      <c r="H1396" s="1153"/>
      <c r="J1396" s="1154"/>
      <c r="K1396" s="827"/>
      <c r="L1396" s="1537"/>
      <c r="M1396" s="1537"/>
      <c r="N1396" s="1067"/>
      <c r="O1396" s="1067"/>
    </row>
    <row r="1397" spans="1:15" s="886" customFormat="1">
      <c r="A1397" s="883"/>
      <c r="B1397" s="1152"/>
      <c r="C1397" s="884"/>
      <c r="D1397" s="884"/>
      <c r="E1397" s="884"/>
      <c r="F1397" s="895"/>
      <c r="H1397" s="1153"/>
      <c r="J1397" s="1154"/>
      <c r="K1397" s="827"/>
      <c r="L1397" s="1537"/>
      <c r="M1397" s="1537"/>
      <c r="N1397" s="1067"/>
      <c r="O1397" s="1067"/>
    </row>
    <row r="1398" spans="1:15" s="886" customFormat="1">
      <c r="A1398" s="883"/>
      <c r="B1398" s="1152"/>
      <c r="C1398" s="884"/>
      <c r="D1398" s="884"/>
      <c r="E1398" s="884"/>
      <c r="F1398" s="895"/>
      <c r="H1398" s="1153"/>
      <c r="J1398" s="1154"/>
      <c r="K1398" s="827"/>
      <c r="L1398" s="1537"/>
      <c r="M1398" s="1537"/>
      <c r="N1398" s="1067"/>
      <c r="O1398" s="1067"/>
    </row>
    <row r="1399" spans="1:15" s="886" customFormat="1">
      <c r="A1399" s="883"/>
      <c r="B1399" s="1152"/>
      <c r="C1399" s="884"/>
      <c r="D1399" s="884"/>
      <c r="E1399" s="884"/>
      <c r="F1399" s="895"/>
      <c r="H1399" s="1153"/>
      <c r="J1399" s="1154"/>
      <c r="K1399" s="827"/>
      <c r="L1399" s="1537"/>
      <c r="M1399" s="1537"/>
      <c r="N1399" s="1067"/>
      <c r="O1399" s="1067"/>
    </row>
    <row r="1400" spans="1:15" s="886" customFormat="1">
      <c r="A1400" s="883"/>
      <c r="B1400" s="1152"/>
      <c r="C1400" s="884"/>
      <c r="D1400" s="884"/>
      <c r="E1400" s="884"/>
      <c r="F1400" s="895"/>
      <c r="H1400" s="1153"/>
      <c r="J1400" s="1154"/>
      <c r="K1400" s="827"/>
      <c r="L1400" s="1537"/>
      <c r="M1400" s="1537"/>
      <c r="N1400" s="1067"/>
      <c r="O1400" s="1067"/>
    </row>
    <row r="1401" spans="1:15" s="886" customFormat="1">
      <c r="A1401" s="883"/>
      <c r="B1401" s="1152"/>
      <c r="C1401" s="884"/>
      <c r="D1401" s="884"/>
      <c r="E1401" s="884"/>
      <c r="F1401" s="895"/>
      <c r="H1401" s="1153"/>
      <c r="J1401" s="1154"/>
      <c r="K1401" s="827"/>
      <c r="L1401" s="1537"/>
      <c r="M1401" s="1537"/>
      <c r="N1401" s="1067"/>
      <c r="O1401" s="1067"/>
    </row>
    <row r="1402" spans="1:15" s="886" customFormat="1">
      <c r="A1402" s="883"/>
      <c r="B1402" s="1152"/>
      <c r="C1402" s="884"/>
      <c r="D1402" s="884"/>
      <c r="E1402" s="884"/>
      <c r="F1402" s="895"/>
      <c r="H1402" s="1153"/>
      <c r="J1402" s="1154"/>
      <c r="K1402" s="827"/>
      <c r="L1402" s="1537"/>
      <c r="M1402" s="1537"/>
      <c r="N1402" s="1067"/>
      <c r="O1402" s="1067"/>
    </row>
    <row r="1403" spans="1:15" s="886" customFormat="1">
      <c r="A1403" s="883"/>
      <c r="B1403" s="1152"/>
      <c r="C1403" s="884"/>
      <c r="D1403" s="884"/>
      <c r="E1403" s="884"/>
      <c r="F1403" s="895"/>
      <c r="H1403" s="1153"/>
      <c r="J1403" s="1154"/>
      <c r="K1403" s="827"/>
      <c r="L1403" s="1537"/>
      <c r="M1403" s="1537"/>
      <c r="N1403" s="1067"/>
      <c r="O1403" s="1067"/>
    </row>
    <row r="1404" spans="1:15" s="886" customFormat="1">
      <c r="A1404" s="883"/>
      <c r="B1404" s="1152"/>
      <c r="C1404" s="884"/>
      <c r="D1404" s="884"/>
      <c r="E1404" s="884"/>
      <c r="F1404" s="895"/>
      <c r="H1404" s="1153"/>
      <c r="J1404" s="1154"/>
      <c r="K1404" s="827"/>
      <c r="L1404" s="1537"/>
      <c r="M1404" s="1537"/>
      <c r="N1404" s="1067"/>
      <c r="O1404" s="1067"/>
    </row>
    <row r="1405" spans="1:15" s="886" customFormat="1">
      <c r="A1405" s="883"/>
      <c r="B1405" s="1152"/>
      <c r="C1405" s="884"/>
      <c r="D1405" s="884"/>
      <c r="E1405" s="884"/>
      <c r="F1405" s="895"/>
      <c r="H1405" s="1153"/>
      <c r="J1405" s="1154"/>
      <c r="K1405" s="827"/>
      <c r="L1405" s="1537"/>
      <c r="M1405" s="1537"/>
      <c r="N1405" s="1067"/>
      <c r="O1405" s="1067"/>
    </row>
    <row r="1406" spans="1:15" s="886" customFormat="1">
      <c r="A1406" s="883"/>
      <c r="B1406" s="1152"/>
      <c r="C1406" s="884"/>
      <c r="D1406" s="884"/>
      <c r="E1406" s="884"/>
      <c r="F1406" s="895"/>
      <c r="H1406" s="1153"/>
      <c r="J1406" s="1154"/>
      <c r="K1406" s="827"/>
      <c r="L1406" s="1537"/>
      <c r="M1406" s="1537"/>
      <c r="N1406" s="1067"/>
      <c r="O1406" s="1067"/>
    </row>
    <row r="1407" spans="1:15" s="886" customFormat="1">
      <c r="A1407" s="883"/>
      <c r="B1407" s="1152"/>
      <c r="C1407" s="884"/>
      <c r="D1407" s="884"/>
      <c r="E1407" s="884"/>
      <c r="F1407" s="895"/>
      <c r="H1407" s="1153"/>
      <c r="J1407" s="1154"/>
      <c r="K1407" s="827"/>
      <c r="L1407" s="1537"/>
      <c r="M1407" s="1537"/>
      <c r="N1407" s="1067"/>
      <c r="O1407" s="1067"/>
    </row>
    <row r="1408" spans="1:15" s="886" customFormat="1">
      <c r="A1408" s="883"/>
      <c r="B1408" s="1152"/>
      <c r="C1408" s="884"/>
      <c r="D1408" s="884"/>
      <c r="E1408" s="884"/>
      <c r="F1408" s="895"/>
      <c r="H1408" s="1153"/>
      <c r="J1408" s="1154"/>
      <c r="K1408" s="827"/>
      <c r="L1408" s="1537"/>
      <c r="M1408" s="1537"/>
      <c r="N1408" s="1067"/>
      <c r="O1408" s="1067"/>
    </row>
    <row r="1409" spans="1:15" s="886" customFormat="1">
      <c r="A1409" s="883"/>
      <c r="B1409" s="1152"/>
      <c r="C1409" s="884"/>
      <c r="D1409" s="884"/>
      <c r="E1409" s="884"/>
      <c r="F1409" s="895"/>
      <c r="H1409" s="1153"/>
      <c r="J1409" s="1154"/>
      <c r="K1409" s="827"/>
      <c r="L1409" s="1537"/>
      <c r="M1409" s="1537"/>
      <c r="N1409" s="1067"/>
      <c r="O1409" s="1067"/>
    </row>
    <row r="1410" spans="1:15" s="886" customFormat="1">
      <c r="A1410" s="883"/>
      <c r="B1410" s="1152"/>
      <c r="C1410" s="884"/>
      <c r="D1410" s="884"/>
      <c r="E1410" s="884"/>
      <c r="F1410" s="895"/>
      <c r="H1410" s="1153"/>
      <c r="J1410" s="1154"/>
      <c r="K1410" s="827"/>
      <c r="L1410" s="1537"/>
      <c r="M1410" s="1537"/>
      <c r="N1410" s="1067"/>
      <c r="O1410" s="1067"/>
    </row>
    <row r="1411" spans="1:15" s="886" customFormat="1">
      <c r="A1411" s="883"/>
      <c r="B1411" s="1152"/>
      <c r="C1411" s="884"/>
      <c r="D1411" s="884"/>
      <c r="E1411" s="884"/>
      <c r="F1411" s="895"/>
      <c r="H1411" s="1153"/>
      <c r="J1411" s="1154"/>
      <c r="K1411" s="827"/>
      <c r="L1411" s="1537"/>
      <c r="M1411" s="1537"/>
      <c r="N1411" s="1067"/>
      <c r="O1411" s="1067"/>
    </row>
    <row r="1412" spans="1:15" s="886" customFormat="1">
      <c r="A1412" s="883"/>
      <c r="B1412" s="1152"/>
      <c r="C1412" s="884"/>
      <c r="D1412" s="884"/>
      <c r="E1412" s="884"/>
      <c r="F1412" s="895"/>
      <c r="H1412" s="1153"/>
      <c r="J1412" s="1154"/>
      <c r="K1412" s="827"/>
      <c r="L1412" s="1537"/>
      <c r="M1412" s="1537"/>
      <c r="N1412" s="1067"/>
      <c r="O1412" s="1067"/>
    </row>
    <row r="1413" spans="1:15" s="886" customFormat="1">
      <c r="A1413" s="883"/>
      <c r="B1413" s="1152"/>
      <c r="C1413" s="884"/>
      <c r="D1413" s="884"/>
      <c r="E1413" s="884"/>
      <c r="F1413" s="895"/>
      <c r="H1413" s="1153"/>
      <c r="J1413" s="1154"/>
      <c r="K1413" s="827"/>
      <c r="L1413" s="1537"/>
      <c r="M1413" s="1537"/>
      <c r="N1413" s="1067"/>
      <c r="O1413" s="1067"/>
    </row>
    <row r="1414" spans="1:15" s="886" customFormat="1">
      <c r="A1414" s="883"/>
      <c r="B1414" s="1152"/>
      <c r="C1414" s="884"/>
      <c r="D1414" s="884"/>
      <c r="E1414" s="884"/>
      <c r="F1414" s="895"/>
      <c r="H1414" s="1153"/>
      <c r="J1414" s="1154"/>
      <c r="K1414" s="827"/>
      <c r="L1414" s="1537"/>
      <c r="M1414" s="1537"/>
      <c r="N1414" s="1067"/>
      <c r="O1414" s="1067"/>
    </row>
    <row r="1415" spans="1:15" s="886" customFormat="1">
      <c r="A1415" s="883"/>
      <c r="B1415" s="1152"/>
      <c r="C1415" s="884"/>
      <c r="D1415" s="884"/>
      <c r="E1415" s="884"/>
      <c r="F1415" s="895"/>
      <c r="H1415" s="1153"/>
      <c r="J1415" s="1154"/>
      <c r="K1415" s="827"/>
      <c r="L1415" s="1537"/>
      <c r="M1415" s="1537"/>
      <c r="N1415" s="1067"/>
      <c r="O1415" s="1067"/>
    </row>
    <row r="1416" spans="1:15" s="886" customFormat="1">
      <c r="A1416" s="883"/>
      <c r="B1416" s="1152"/>
      <c r="C1416" s="884"/>
      <c r="D1416" s="884"/>
      <c r="E1416" s="884"/>
      <c r="F1416" s="895"/>
      <c r="H1416" s="1153"/>
      <c r="J1416" s="1154"/>
      <c r="K1416" s="827"/>
      <c r="L1416" s="1537"/>
      <c r="M1416" s="1537"/>
      <c r="N1416" s="1067"/>
      <c r="O1416" s="1067"/>
    </row>
    <row r="1417" spans="1:15" s="886" customFormat="1">
      <c r="A1417" s="883"/>
      <c r="B1417" s="1152"/>
      <c r="C1417" s="884"/>
      <c r="D1417" s="884"/>
      <c r="E1417" s="884"/>
      <c r="F1417" s="895"/>
      <c r="H1417" s="1153"/>
      <c r="J1417" s="1154"/>
      <c r="K1417" s="827"/>
      <c r="L1417" s="1537"/>
      <c r="M1417" s="1537"/>
      <c r="N1417" s="1067"/>
      <c r="O1417" s="1067"/>
    </row>
    <row r="1418" spans="1:15" s="886" customFormat="1">
      <c r="A1418" s="883"/>
      <c r="B1418" s="1152"/>
      <c r="C1418" s="884"/>
      <c r="D1418" s="884"/>
      <c r="E1418" s="884"/>
      <c r="F1418" s="895"/>
      <c r="H1418" s="1153"/>
      <c r="J1418" s="1154"/>
      <c r="K1418" s="827"/>
      <c r="L1418" s="1537"/>
      <c r="M1418" s="1537"/>
      <c r="N1418" s="1067"/>
      <c r="O1418" s="1067"/>
    </row>
    <row r="1419" spans="1:15" s="886" customFormat="1">
      <c r="A1419" s="883"/>
      <c r="B1419" s="1152"/>
      <c r="C1419" s="884"/>
      <c r="D1419" s="884"/>
      <c r="E1419" s="884"/>
      <c r="F1419" s="895"/>
      <c r="H1419" s="1153"/>
      <c r="J1419" s="1154"/>
      <c r="K1419" s="827"/>
      <c r="L1419" s="1537"/>
      <c r="M1419" s="1537"/>
      <c r="N1419" s="1067"/>
      <c r="O1419" s="1067"/>
    </row>
    <row r="1420" spans="1:15" s="886" customFormat="1">
      <c r="A1420" s="883"/>
      <c r="B1420" s="1152"/>
      <c r="C1420" s="884"/>
      <c r="D1420" s="884"/>
      <c r="E1420" s="884"/>
      <c r="F1420" s="895"/>
      <c r="H1420" s="1153"/>
      <c r="J1420" s="1154"/>
      <c r="K1420" s="827"/>
      <c r="L1420" s="1537"/>
      <c r="M1420" s="1537"/>
      <c r="N1420" s="1067"/>
      <c r="O1420" s="1067"/>
    </row>
    <row r="1421" spans="1:15" s="886" customFormat="1">
      <c r="A1421" s="883"/>
      <c r="B1421" s="1152"/>
      <c r="C1421" s="884"/>
      <c r="D1421" s="884"/>
      <c r="E1421" s="884"/>
      <c r="F1421" s="895"/>
      <c r="H1421" s="1153"/>
      <c r="J1421" s="1154"/>
      <c r="K1421" s="827"/>
      <c r="L1421" s="1537"/>
      <c r="M1421" s="1537"/>
      <c r="N1421" s="1067"/>
      <c r="O1421" s="1067"/>
    </row>
    <row r="1422" spans="1:15" s="886" customFormat="1">
      <c r="A1422" s="883"/>
      <c r="B1422" s="1152"/>
      <c r="C1422" s="884"/>
      <c r="D1422" s="884"/>
      <c r="E1422" s="884"/>
      <c r="F1422" s="895"/>
      <c r="H1422" s="1153"/>
      <c r="J1422" s="1154"/>
      <c r="K1422" s="827"/>
      <c r="L1422" s="1537"/>
      <c r="M1422" s="1537"/>
      <c r="N1422" s="1067"/>
      <c r="O1422" s="1067"/>
    </row>
    <row r="1423" spans="1:15" s="886" customFormat="1">
      <c r="A1423" s="883"/>
      <c r="B1423" s="1152"/>
      <c r="C1423" s="884"/>
      <c r="D1423" s="884"/>
      <c r="E1423" s="884"/>
      <c r="F1423" s="895"/>
      <c r="H1423" s="1153"/>
      <c r="J1423" s="1154"/>
      <c r="K1423" s="827"/>
      <c r="L1423" s="1537"/>
      <c r="M1423" s="1537"/>
      <c r="N1423" s="1067"/>
      <c r="O1423" s="1067"/>
    </row>
    <row r="1424" spans="1:15" s="886" customFormat="1">
      <c r="A1424" s="883"/>
      <c r="B1424" s="1152"/>
      <c r="C1424" s="884"/>
      <c r="D1424" s="884"/>
      <c r="E1424" s="884"/>
      <c r="F1424" s="895"/>
      <c r="H1424" s="1153"/>
      <c r="J1424" s="1154"/>
      <c r="K1424" s="827"/>
      <c r="L1424" s="1537"/>
      <c r="M1424" s="1537"/>
      <c r="N1424" s="1067"/>
      <c r="O1424" s="1067"/>
    </row>
    <row r="1425" spans="1:15" s="886" customFormat="1">
      <c r="A1425" s="883"/>
      <c r="B1425" s="1152"/>
      <c r="C1425" s="884"/>
      <c r="D1425" s="884"/>
      <c r="E1425" s="884"/>
      <c r="F1425" s="895"/>
      <c r="H1425" s="1153"/>
      <c r="J1425" s="1154"/>
      <c r="K1425" s="827"/>
      <c r="L1425" s="1537"/>
      <c r="M1425" s="1537"/>
      <c r="N1425" s="1067"/>
      <c r="O1425" s="1067"/>
    </row>
    <row r="1426" spans="1:15" s="886" customFormat="1">
      <c r="A1426" s="883"/>
      <c r="B1426" s="1152"/>
      <c r="C1426" s="884"/>
      <c r="D1426" s="884"/>
      <c r="E1426" s="884"/>
      <c r="F1426" s="895"/>
      <c r="H1426" s="1153"/>
      <c r="J1426" s="1154"/>
      <c r="K1426" s="827"/>
      <c r="L1426" s="1537"/>
      <c r="M1426" s="1537"/>
      <c r="N1426" s="1067"/>
      <c r="O1426" s="1067"/>
    </row>
    <row r="1427" spans="1:15" s="886" customFormat="1">
      <c r="A1427" s="883"/>
      <c r="B1427" s="1152"/>
      <c r="C1427" s="884"/>
      <c r="D1427" s="884"/>
      <c r="E1427" s="884"/>
      <c r="F1427" s="895"/>
      <c r="H1427" s="1153"/>
      <c r="J1427" s="1154"/>
      <c r="K1427" s="827"/>
      <c r="L1427" s="1537"/>
      <c r="M1427" s="1537"/>
      <c r="N1427" s="1067"/>
      <c r="O1427" s="1067"/>
    </row>
    <row r="1428" spans="1:15" s="886" customFormat="1">
      <c r="A1428" s="883"/>
      <c r="B1428" s="1152"/>
      <c r="C1428" s="884"/>
      <c r="D1428" s="884"/>
      <c r="E1428" s="884"/>
      <c r="F1428" s="895"/>
      <c r="H1428" s="1153"/>
      <c r="J1428" s="1154"/>
      <c r="K1428" s="827"/>
      <c r="L1428" s="1537"/>
      <c r="M1428" s="1537"/>
      <c r="N1428" s="1067"/>
      <c r="O1428" s="1067"/>
    </row>
    <row r="1429" spans="1:15" s="886" customFormat="1">
      <c r="A1429" s="883"/>
      <c r="B1429" s="1152"/>
      <c r="C1429" s="884"/>
      <c r="D1429" s="884"/>
      <c r="E1429" s="884"/>
      <c r="F1429" s="895"/>
      <c r="H1429" s="1153"/>
      <c r="J1429" s="1154"/>
      <c r="K1429" s="827"/>
      <c r="L1429" s="1537"/>
      <c r="M1429" s="1537"/>
      <c r="N1429" s="1067"/>
      <c r="O1429" s="1067"/>
    </row>
    <row r="1430" spans="1:15" s="886" customFormat="1">
      <c r="A1430" s="883"/>
      <c r="B1430" s="1152"/>
      <c r="C1430" s="884"/>
      <c r="D1430" s="884"/>
      <c r="E1430" s="884"/>
      <c r="F1430" s="895"/>
      <c r="H1430" s="1153"/>
      <c r="J1430" s="1154"/>
      <c r="K1430" s="827"/>
      <c r="L1430" s="1537"/>
      <c r="M1430" s="1537"/>
      <c r="N1430" s="1067"/>
      <c r="O1430" s="1067"/>
    </row>
    <row r="1431" spans="1:15" s="886" customFormat="1">
      <c r="A1431" s="883"/>
      <c r="B1431" s="1152"/>
      <c r="C1431" s="884"/>
      <c r="D1431" s="884"/>
      <c r="E1431" s="884"/>
      <c r="F1431" s="895"/>
      <c r="H1431" s="1153"/>
      <c r="J1431" s="1154"/>
      <c r="K1431" s="827"/>
      <c r="L1431" s="1537"/>
      <c r="M1431" s="1537"/>
      <c r="N1431" s="1067"/>
      <c r="O1431" s="1067"/>
    </row>
    <row r="1432" spans="1:15" s="886" customFormat="1">
      <c r="A1432" s="883"/>
      <c r="B1432" s="1152"/>
      <c r="C1432" s="884"/>
      <c r="D1432" s="884"/>
      <c r="E1432" s="884"/>
      <c r="F1432" s="895"/>
      <c r="H1432" s="1153"/>
      <c r="J1432" s="1154"/>
      <c r="K1432" s="827"/>
      <c r="L1432" s="1537"/>
      <c r="M1432" s="1537"/>
      <c r="N1432" s="1067"/>
      <c r="O1432" s="1067"/>
    </row>
    <row r="1433" spans="1:15" s="886" customFormat="1">
      <c r="A1433" s="883"/>
      <c r="B1433" s="1152"/>
      <c r="C1433" s="884"/>
      <c r="D1433" s="884"/>
      <c r="E1433" s="884"/>
      <c r="F1433" s="895"/>
      <c r="H1433" s="1153"/>
      <c r="J1433" s="1154"/>
      <c r="K1433" s="827"/>
      <c r="L1433" s="1537"/>
      <c r="M1433" s="1537"/>
      <c r="N1433" s="1067"/>
      <c r="O1433" s="1067"/>
    </row>
    <row r="1434" spans="1:15" s="886" customFormat="1">
      <c r="A1434" s="883"/>
      <c r="B1434" s="1152"/>
      <c r="C1434" s="884"/>
      <c r="D1434" s="884"/>
      <c r="E1434" s="884"/>
      <c r="F1434" s="895"/>
      <c r="H1434" s="1153"/>
      <c r="J1434" s="1154"/>
      <c r="K1434" s="827"/>
      <c r="L1434" s="1537"/>
      <c r="M1434" s="1537"/>
      <c r="N1434" s="1067"/>
      <c r="O1434" s="1067"/>
    </row>
    <row r="1435" spans="1:15" s="886" customFormat="1">
      <c r="A1435" s="883"/>
      <c r="B1435" s="1152"/>
      <c r="C1435" s="884"/>
      <c r="D1435" s="884"/>
      <c r="E1435" s="884"/>
      <c r="F1435" s="895"/>
      <c r="H1435" s="1153"/>
      <c r="J1435" s="1154"/>
      <c r="K1435" s="827"/>
      <c r="L1435" s="1537"/>
      <c r="M1435" s="1537"/>
      <c r="N1435" s="1067"/>
      <c r="O1435" s="1067"/>
    </row>
    <row r="1436" spans="1:15" s="886" customFormat="1">
      <c r="A1436" s="883"/>
      <c r="B1436" s="1152"/>
      <c r="C1436" s="884"/>
      <c r="D1436" s="884"/>
      <c r="E1436" s="884"/>
      <c r="F1436" s="895"/>
      <c r="H1436" s="1153"/>
      <c r="J1436" s="1154"/>
      <c r="K1436" s="827"/>
      <c r="L1436" s="1537"/>
      <c r="M1436" s="1537"/>
      <c r="N1436" s="1067"/>
      <c r="O1436" s="1067"/>
    </row>
    <row r="1437" spans="1:15" s="886" customFormat="1">
      <c r="A1437" s="883"/>
      <c r="B1437" s="1152"/>
      <c r="C1437" s="884"/>
      <c r="D1437" s="884"/>
      <c r="E1437" s="884"/>
      <c r="F1437" s="895"/>
      <c r="H1437" s="1153"/>
      <c r="J1437" s="1154"/>
      <c r="K1437" s="827"/>
      <c r="L1437" s="1537"/>
      <c r="M1437" s="1537"/>
      <c r="N1437" s="1067"/>
      <c r="O1437" s="1067"/>
    </row>
    <row r="1438" spans="1:15" s="886" customFormat="1">
      <c r="A1438" s="883"/>
      <c r="B1438" s="1152"/>
      <c r="C1438" s="884"/>
      <c r="D1438" s="884"/>
      <c r="E1438" s="884"/>
      <c r="F1438" s="895"/>
      <c r="H1438" s="1153"/>
      <c r="J1438" s="1154"/>
      <c r="K1438" s="827"/>
      <c r="L1438" s="1537"/>
      <c r="M1438" s="1537"/>
      <c r="N1438" s="1067"/>
      <c r="O1438" s="1067"/>
    </row>
    <row r="1439" spans="1:15" s="886" customFormat="1">
      <c r="A1439" s="883"/>
      <c r="B1439" s="1152"/>
      <c r="C1439" s="884"/>
      <c r="D1439" s="884"/>
      <c r="E1439" s="884"/>
      <c r="F1439" s="895"/>
      <c r="H1439" s="1153"/>
      <c r="J1439" s="1154"/>
      <c r="K1439" s="827"/>
      <c r="L1439" s="1537"/>
      <c r="M1439" s="1537"/>
      <c r="N1439" s="1067"/>
      <c r="O1439" s="1067"/>
    </row>
    <row r="1440" spans="1:15" s="886" customFormat="1">
      <c r="A1440" s="883"/>
      <c r="B1440" s="1152"/>
      <c r="C1440" s="884"/>
      <c r="D1440" s="884"/>
      <c r="E1440" s="884"/>
      <c r="F1440" s="895"/>
      <c r="H1440" s="1153"/>
      <c r="J1440" s="1154"/>
      <c r="K1440" s="827"/>
      <c r="L1440" s="1537"/>
      <c r="M1440" s="1537"/>
      <c r="N1440" s="1067"/>
      <c r="O1440" s="1067"/>
    </row>
    <row r="1441" spans="1:15" s="886" customFormat="1">
      <c r="A1441" s="883"/>
      <c r="B1441" s="1152"/>
      <c r="C1441" s="884"/>
      <c r="D1441" s="884"/>
      <c r="E1441" s="884"/>
      <c r="F1441" s="895"/>
      <c r="H1441" s="1153"/>
      <c r="J1441" s="1154"/>
      <c r="K1441" s="827"/>
      <c r="L1441" s="1537"/>
      <c r="M1441" s="1537"/>
      <c r="N1441" s="1067"/>
      <c r="O1441" s="1067"/>
    </row>
    <row r="1442" spans="1:15" s="886" customFormat="1">
      <c r="A1442" s="883"/>
      <c r="B1442" s="1152"/>
      <c r="C1442" s="884"/>
      <c r="D1442" s="884"/>
      <c r="E1442" s="884"/>
      <c r="F1442" s="895"/>
      <c r="H1442" s="1153"/>
      <c r="J1442" s="1154"/>
      <c r="K1442" s="827"/>
      <c r="L1442" s="1537"/>
      <c r="M1442" s="1537"/>
      <c r="N1442" s="1067"/>
      <c r="O1442" s="1067"/>
    </row>
    <row r="1443" spans="1:15" s="886" customFormat="1">
      <c r="A1443" s="883"/>
      <c r="B1443" s="1152"/>
      <c r="C1443" s="884"/>
      <c r="D1443" s="884"/>
      <c r="E1443" s="884"/>
      <c r="F1443" s="895"/>
      <c r="H1443" s="1153"/>
      <c r="J1443" s="1154"/>
      <c r="K1443" s="827"/>
      <c r="L1443" s="1537"/>
      <c r="M1443" s="1537"/>
      <c r="N1443" s="1067"/>
      <c r="O1443" s="1067"/>
    </row>
    <row r="1444" spans="1:15" s="886" customFormat="1">
      <c r="A1444" s="883"/>
      <c r="B1444" s="1152"/>
      <c r="C1444" s="884"/>
      <c r="D1444" s="884"/>
      <c r="E1444" s="884"/>
      <c r="F1444" s="895"/>
      <c r="H1444" s="1153"/>
      <c r="J1444" s="1154"/>
      <c r="K1444" s="827"/>
      <c r="L1444" s="1537"/>
      <c r="M1444" s="1537"/>
      <c r="N1444" s="1067"/>
      <c r="O1444" s="1067"/>
    </row>
    <row r="1445" spans="1:15" s="886" customFormat="1">
      <c r="A1445" s="883"/>
      <c r="B1445" s="1152"/>
      <c r="C1445" s="884"/>
      <c r="D1445" s="884"/>
      <c r="E1445" s="884"/>
      <c r="F1445" s="895"/>
      <c r="H1445" s="1153"/>
      <c r="J1445" s="1154"/>
      <c r="K1445" s="827"/>
      <c r="L1445" s="1537"/>
      <c r="M1445" s="1537"/>
      <c r="N1445" s="1067"/>
      <c r="O1445" s="1067"/>
    </row>
    <row r="1446" spans="1:15" s="886" customFormat="1">
      <c r="A1446" s="883"/>
      <c r="B1446" s="1152"/>
      <c r="C1446" s="884"/>
      <c r="D1446" s="884"/>
      <c r="E1446" s="884"/>
      <c r="F1446" s="895"/>
      <c r="H1446" s="1153"/>
      <c r="J1446" s="1154"/>
      <c r="K1446" s="827"/>
      <c r="L1446" s="1537"/>
      <c r="M1446" s="1537"/>
      <c r="N1446" s="1067"/>
      <c r="O1446" s="1067"/>
    </row>
    <row r="1447" spans="1:15" s="886" customFormat="1">
      <c r="A1447" s="883"/>
      <c r="B1447" s="1152"/>
      <c r="C1447" s="884"/>
      <c r="D1447" s="884"/>
      <c r="E1447" s="884"/>
      <c r="F1447" s="895"/>
      <c r="H1447" s="1153"/>
      <c r="J1447" s="1154"/>
      <c r="K1447" s="827"/>
      <c r="L1447" s="1537"/>
      <c r="M1447" s="1537"/>
      <c r="N1447" s="1067"/>
      <c r="O1447" s="1067"/>
    </row>
    <row r="1448" spans="1:15" s="886" customFormat="1">
      <c r="A1448" s="883"/>
      <c r="B1448" s="1152"/>
      <c r="C1448" s="884"/>
      <c r="D1448" s="884"/>
      <c r="E1448" s="884"/>
      <c r="F1448" s="895"/>
      <c r="H1448" s="1153"/>
      <c r="J1448" s="1154"/>
      <c r="K1448" s="827"/>
      <c r="L1448" s="1537"/>
      <c r="M1448" s="1537"/>
      <c r="N1448" s="1067"/>
      <c r="O1448" s="1067"/>
    </row>
    <row r="1449" spans="1:15" s="886" customFormat="1">
      <c r="A1449" s="883"/>
      <c r="B1449" s="1152"/>
      <c r="C1449" s="884"/>
      <c r="D1449" s="884"/>
      <c r="E1449" s="884"/>
      <c r="F1449" s="895"/>
      <c r="H1449" s="1153"/>
      <c r="J1449" s="1154"/>
      <c r="K1449" s="827"/>
      <c r="L1449" s="1537"/>
      <c r="M1449" s="1537"/>
      <c r="N1449" s="1067"/>
      <c r="O1449" s="1067"/>
    </row>
    <row r="1450" spans="1:15" s="886" customFormat="1">
      <c r="A1450" s="883"/>
      <c r="B1450" s="1152"/>
      <c r="C1450" s="884"/>
      <c r="D1450" s="884"/>
      <c r="E1450" s="884"/>
      <c r="F1450" s="895"/>
      <c r="H1450" s="1153"/>
      <c r="J1450" s="1154"/>
      <c r="K1450" s="827"/>
      <c r="L1450" s="1537"/>
      <c r="M1450" s="1537"/>
      <c r="N1450" s="1067"/>
      <c r="O1450" s="1067"/>
    </row>
    <row r="1451" spans="1:15" s="886" customFormat="1">
      <c r="A1451" s="883"/>
      <c r="B1451" s="1152"/>
      <c r="C1451" s="884"/>
      <c r="D1451" s="884"/>
      <c r="E1451" s="884"/>
      <c r="F1451" s="895"/>
      <c r="H1451" s="1153"/>
      <c r="J1451" s="1154"/>
      <c r="K1451" s="827"/>
      <c r="L1451" s="1537"/>
      <c r="M1451" s="1537"/>
      <c r="N1451" s="1067"/>
      <c r="O1451" s="1067"/>
    </row>
    <row r="1452" spans="1:15" s="886" customFormat="1">
      <c r="A1452" s="883"/>
      <c r="B1452" s="1152"/>
      <c r="C1452" s="884"/>
      <c r="D1452" s="884"/>
      <c r="E1452" s="884"/>
      <c r="F1452" s="895"/>
      <c r="H1452" s="1153"/>
      <c r="J1452" s="1154"/>
      <c r="K1452" s="827"/>
      <c r="L1452" s="1537"/>
      <c r="M1452" s="1537"/>
      <c r="N1452" s="1067"/>
      <c r="O1452" s="1067"/>
    </row>
    <row r="1453" spans="1:15" s="886" customFormat="1">
      <c r="A1453" s="883"/>
      <c r="B1453" s="1152"/>
      <c r="C1453" s="884"/>
      <c r="D1453" s="884"/>
      <c r="E1453" s="884"/>
      <c r="F1453" s="895"/>
      <c r="H1453" s="1153"/>
      <c r="J1453" s="1154"/>
      <c r="K1453" s="827"/>
      <c r="L1453" s="1537"/>
      <c r="M1453" s="1537"/>
      <c r="N1453" s="1067"/>
      <c r="O1453" s="1067"/>
    </row>
    <row r="1454" spans="1:15" s="886" customFormat="1">
      <c r="A1454" s="883"/>
      <c r="B1454" s="1152"/>
      <c r="C1454" s="884"/>
      <c r="D1454" s="884"/>
      <c r="E1454" s="884"/>
      <c r="F1454" s="895"/>
      <c r="H1454" s="1153"/>
      <c r="J1454" s="1154"/>
      <c r="K1454" s="827"/>
      <c r="L1454" s="1537"/>
      <c r="M1454" s="1537"/>
      <c r="N1454" s="1067"/>
      <c r="O1454" s="1067"/>
    </row>
    <row r="1455" spans="1:15" s="886" customFormat="1">
      <c r="A1455" s="883"/>
      <c r="B1455" s="1152"/>
      <c r="C1455" s="884"/>
      <c r="D1455" s="884"/>
      <c r="E1455" s="884"/>
      <c r="F1455" s="895"/>
      <c r="H1455" s="1153"/>
      <c r="J1455" s="1154"/>
      <c r="K1455" s="827"/>
      <c r="L1455" s="1537"/>
      <c r="M1455" s="1537"/>
      <c r="N1455" s="1067"/>
      <c r="O1455" s="1067"/>
    </row>
    <row r="1456" spans="1:15" s="886" customFormat="1">
      <c r="A1456" s="883"/>
      <c r="B1456" s="1152"/>
      <c r="C1456" s="884"/>
      <c r="D1456" s="884"/>
      <c r="E1456" s="884"/>
      <c r="F1456" s="895"/>
      <c r="H1456" s="1153"/>
      <c r="J1456" s="1154"/>
      <c r="K1456" s="827"/>
      <c r="L1456" s="1537"/>
      <c r="M1456" s="1537"/>
      <c r="N1456" s="1067"/>
      <c r="O1456" s="1067"/>
    </row>
    <row r="1457" spans="1:15" s="886" customFormat="1">
      <c r="A1457" s="883"/>
      <c r="B1457" s="1152"/>
      <c r="C1457" s="884"/>
      <c r="D1457" s="884"/>
      <c r="E1457" s="884"/>
      <c r="F1457" s="895"/>
      <c r="H1457" s="1153"/>
      <c r="J1457" s="1154"/>
      <c r="K1457" s="827"/>
      <c r="L1457" s="1537"/>
      <c r="M1457" s="1537"/>
      <c r="N1457" s="1067"/>
      <c r="O1457" s="1067"/>
    </row>
    <row r="1458" spans="1:15" s="886" customFormat="1">
      <c r="A1458" s="883"/>
      <c r="B1458" s="1152"/>
      <c r="C1458" s="884"/>
      <c r="D1458" s="884"/>
      <c r="E1458" s="884"/>
      <c r="F1458" s="895"/>
      <c r="H1458" s="1153"/>
      <c r="J1458" s="1154"/>
      <c r="K1458" s="827"/>
      <c r="L1458" s="1537"/>
      <c r="M1458" s="1537"/>
      <c r="N1458" s="1067"/>
      <c r="O1458" s="1067"/>
    </row>
    <row r="1459" spans="1:15" s="886" customFormat="1">
      <c r="A1459" s="883"/>
      <c r="B1459" s="1152"/>
      <c r="C1459" s="884"/>
      <c r="D1459" s="884"/>
      <c r="E1459" s="884"/>
      <c r="F1459" s="895"/>
      <c r="H1459" s="1153"/>
      <c r="J1459" s="1154"/>
      <c r="K1459" s="827"/>
      <c r="L1459" s="1537"/>
      <c r="M1459" s="1537"/>
      <c r="N1459" s="1067"/>
      <c r="O1459" s="1067"/>
    </row>
    <row r="1460" spans="1:15" s="886" customFormat="1">
      <c r="A1460" s="883"/>
      <c r="B1460" s="1152"/>
      <c r="C1460" s="884"/>
      <c r="D1460" s="884"/>
      <c r="E1460" s="884"/>
      <c r="F1460" s="895"/>
      <c r="H1460" s="1153"/>
      <c r="J1460" s="1154"/>
      <c r="K1460" s="827"/>
      <c r="L1460" s="1537"/>
      <c r="M1460" s="1537"/>
      <c r="N1460" s="1067"/>
      <c r="O1460" s="1067"/>
    </row>
    <row r="1461" spans="1:15" s="886" customFormat="1">
      <c r="A1461" s="883"/>
      <c r="B1461" s="1152"/>
      <c r="C1461" s="884"/>
      <c r="D1461" s="884"/>
      <c r="E1461" s="884"/>
      <c r="F1461" s="895"/>
      <c r="H1461" s="1153"/>
      <c r="J1461" s="1154"/>
      <c r="K1461" s="827"/>
      <c r="L1461" s="1537"/>
      <c r="M1461" s="1537"/>
      <c r="N1461" s="1067"/>
      <c r="O1461" s="1067"/>
    </row>
    <row r="1462" spans="1:15" s="886" customFormat="1">
      <c r="A1462" s="883"/>
      <c r="B1462" s="1152"/>
      <c r="C1462" s="884"/>
      <c r="D1462" s="884"/>
      <c r="E1462" s="884"/>
      <c r="F1462" s="895"/>
      <c r="H1462" s="1153"/>
      <c r="J1462" s="1154"/>
      <c r="K1462" s="827"/>
      <c r="L1462" s="1537"/>
      <c r="M1462" s="1537"/>
      <c r="N1462" s="1067"/>
      <c r="O1462" s="1067"/>
    </row>
    <row r="1463" spans="1:15" s="886" customFormat="1">
      <c r="A1463" s="883"/>
      <c r="B1463" s="1152"/>
      <c r="C1463" s="884"/>
      <c r="D1463" s="884"/>
      <c r="E1463" s="884"/>
      <c r="F1463" s="895"/>
      <c r="H1463" s="1153"/>
      <c r="J1463" s="1154"/>
      <c r="K1463" s="827"/>
      <c r="L1463" s="1537"/>
      <c r="M1463" s="1537"/>
      <c r="N1463" s="1067"/>
      <c r="O1463" s="1067"/>
    </row>
    <row r="1464" spans="1:15" s="886" customFormat="1">
      <c r="A1464" s="883"/>
      <c r="B1464" s="1152"/>
      <c r="C1464" s="884"/>
      <c r="D1464" s="884"/>
      <c r="E1464" s="884"/>
      <c r="F1464" s="895"/>
      <c r="H1464" s="1153"/>
      <c r="J1464" s="1154"/>
      <c r="K1464" s="827"/>
      <c r="L1464" s="1537"/>
      <c r="M1464" s="1537"/>
      <c r="N1464" s="1067"/>
      <c r="O1464" s="1067"/>
    </row>
    <row r="1465" spans="1:15" s="886" customFormat="1">
      <c r="A1465" s="883"/>
      <c r="B1465" s="1152"/>
      <c r="C1465" s="884"/>
      <c r="D1465" s="884"/>
      <c r="E1465" s="884"/>
      <c r="F1465" s="895"/>
      <c r="H1465" s="1153"/>
      <c r="J1465" s="1154"/>
      <c r="K1465" s="827"/>
      <c r="L1465" s="1537"/>
      <c r="M1465" s="1537"/>
      <c r="N1465" s="1067"/>
      <c r="O1465" s="1067"/>
    </row>
    <row r="1466" spans="1:15" s="886" customFormat="1">
      <c r="A1466" s="883"/>
      <c r="B1466" s="1152"/>
      <c r="C1466" s="884"/>
      <c r="D1466" s="884"/>
      <c r="E1466" s="884"/>
      <c r="F1466" s="895"/>
      <c r="H1466" s="1153"/>
      <c r="J1466" s="1154"/>
      <c r="K1466" s="827"/>
      <c r="L1466" s="1537"/>
      <c r="M1466" s="1537"/>
      <c r="N1466" s="1067"/>
      <c r="O1466" s="1067"/>
    </row>
    <row r="1467" spans="1:15" s="886" customFormat="1">
      <c r="A1467" s="883"/>
      <c r="B1467" s="1152"/>
      <c r="C1467" s="884"/>
      <c r="D1467" s="884"/>
      <c r="E1467" s="884"/>
      <c r="F1467" s="895"/>
      <c r="H1467" s="1153"/>
      <c r="J1467" s="1154"/>
      <c r="K1467" s="827"/>
      <c r="L1467" s="1537"/>
      <c r="M1467" s="1537"/>
      <c r="N1467" s="1067"/>
      <c r="O1467" s="1067"/>
    </row>
    <row r="1468" spans="1:15" s="886" customFormat="1">
      <c r="A1468" s="883"/>
      <c r="B1468" s="1152"/>
      <c r="C1468" s="884"/>
      <c r="D1468" s="884"/>
      <c r="E1468" s="884"/>
      <c r="F1468" s="895"/>
      <c r="H1468" s="1153"/>
      <c r="J1468" s="1154"/>
      <c r="K1468" s="827"/>
      <c r="L1468" s="1537"/>
      <c r="M1468" s="1537"/>
      <c r="N1468" s="1067"/>
      <c r="O1468" s="1067"/>
    </row>
    <row r="1469" spans="1:15" s="886" customFormat="1">
      <c r="A1469" s="883"/>
      <c r="B1469" s="1152"/>
      <c r="C1469" s="884"/>
      <c r="D1469" s="884"/>
      <c r="E1469" s="884"/>
      <c r="F1469" s="895"/>
      <c r="H1469" s="1153"/>
      <c r="J1469" s="1154"/>
      <c r="K1469" s="827"/>
      <c r="L1469" s="1537"/>
      <c r="M1469" s="1537"/>
      <c r="N1469" s="1067"/>
      <c r="O1469" s="1067"/>
    </row>
    <row r="1470" spans="1:15" s="886" customFormat="1">
      <c r="A1470" s="883"/>
      <c r="B1470" s="1152"/>
      <c r="C1470" s="884"/>
      <c r="D1470" s="884"/>
      <c r="E1470" s="884"/>
      <c r="F1470" s="895"/>
      <c r="H1470" s="1153"/>
      <c r="J1470" s="1154"/>
      <c r="K1470" s="827"/>
      <c r="L1470" s="1537"/>
      <c r="M1470" s="1537"/>
      <c r="N1470" s="1067"/>
      <c r="O1470" s="1067"/>
    </row>
    <row r="1471" spans="1:15" s="886" customFormat="1">
      <c r="A1471" s="883"/>
      <c r="B1471" s="1152"/>
      <c r="C1471" s="884"/>
      <c r="D1471" s="884"/>
      <c r="E1471" s="884"/>
      <c r="F1471" s="895"/>
      <c r="H1471" s="1153"/>
      <c r="J1471" s="1154"/>
      <c r="K1471" s="827"/>
      <c r="L1471" s="1537"/>
      <c r="M1471" s="1537"/>
      <c r="N1471" s="1067"/>
      <c r="O1471" s="1067"/>
    </row>
    <row r="1472" spans="1:15" s="886" customFormat="1">
      <c r="A1472" s="883"/>
      <c r="B1472" s="1152"/>
      <c r="C1472" s="884"/>
      <c r="D1472" s="884"/>
      <c r="E1472" s="884"/>
      <c r="F1472" s="895"/>
      <c r="H1472" s="1153"/>
      <c r="J1472" s="1154"/>
      <c r="K1472" s="827"/>
      <c r="L1472" s="1537"/>
      <c r="M1472" s="1537"/>
      <c r="N1472" s="1067"/>
      <c r="O1472" s="1067"/>
    </row>
    <row r="1473" spans="1:15" s="886" customFormat="1">
      <c r="A1473" s="883"/>
      <c r="B1473" s="1152"/>
      <c r="C1473" s="884"/>
      <c r="D1473" s="884"/>
      <c r="E1473" s="884"/>
      <c r="F1473" s="895"/>
      <c r="H1473" s="1153"/>
      <c r="J1473" s="1154"/>
      <c r="K1473" s="827"/>
      <c r="L1473" s="1537"/>
      <c r="M1473" s="1537"/>
      <c r="N1473" s="1067"/>
      <c r="O1473" s="1067"/>
    </row>
    <row r="1474" spans="1:15" s="886" customFormat="1">
      <c r="A1474" s="883"/>
      <c r="B1474" s="1152"/>
      <c r="C1474" s="884"/>
      <c r="D1474" s="884"/>
      <c r="E1474" s="884"/>
      <c r="F1474" s="895"/>
      <c r="H1474" s="1153"/>
      <c r="J1474" s="1154"/>
      <c r="K1474" s="827"/>
      <c r="L1474" s="1537"/>
      <c r="M1474" s="1537"/>
      <c r="N1474" s="1067"/>
      <c r="O1474" s="1067"/>
    </row>
    <row r="1475" spans="1:15" s="886" customFormat="1">
      <c r="A1475" s="883"/>
      <c r="B1475" s="1152"/>
      <c r="C1475" s="884"/>
      <c r="D1475" s="884"/>
      <c r="E1475" s="884"/>
      <c r="F1475" s="895"/>
      <c r="H1475" s="1153"/>
      <c r="J1475" s="1154"/>
      <c r="K1475" s="827"/>
      <c r="L1475" s="1537"/>
      <c r="M1475" s="1537"/>
      <c r="N1475" s="1067"/>
      <c r="O1475" s="1067"/>
    </row>
    <row r="1476" spans="1:15" s="886" customFormat="1">
      <c r="A1476" s="883"/>
      <c r="B1476" s="1152"/>
      <c r="C1476" s="884"/>
      <c r="D1476" s="884"/>
      <c r="E1476" s="884"/>
      <c r="F1476" s="895"/>
      <c r="H1476" s="1153"/>
      <c r="J1476" s="1154"/>
      <c r="K1476" s="827"/>
      <c r="L1476" s="1537"/>
      <c r="M1476" s="1537"/>
      <c r="N1476" s="1067"/>
      <c r="O1476" s="1067"/>
    </row>
    <row r="1477" spans="1:15" s="886" customFormat="1">
      <c r="A1477" s="883"/>
      <c r="B1477" s="1152"/>
      <c r="C1477" s="884"/>
      <c r="D1477" s="884"/>
      <c r="E1477" s="884"/>
      <c r="F1477" s="895"/>
      <c r="H1477" s="1153"/>
      <c r="J1477" s="1154"/>
      <c r="K1477" s="827"/>
      <c r="L1477" s="1537"/>
      <c r="M1477" s="1537"/>
      <c r="N1477" s="1067"/>
      <c r="O1477" s="1067"/>
    </row>
    <row r="1478" spans="1:15" s="886" customFormat="1">
      <c r="A1478" s="883"/>
      <c r="B1478" s="1152"/>
      <c r="C1478" s="884"/>
      <c r="D1478" s="884"/>
      <c r="E1478" s="884"/>
      <c r="F1478" s="895"/>
      <c r="H1478" s="1153"/>
      <c r="J1478" s="1154"/>
      <c r="K1478" s="827"/>
      <c r="L1478" s="1537"/>
      <c r="M1478" s="1537"/>
      <c r="N1478" s="1067"/>
      <c r="O1478" s="1067"/>
    </row>
    <row r="1479" spans="1:15" s="886" customFormat="1">
      <c r="A1479" s="883"/>
      <c r="B1479" s="1152"/>
      <c r="C1479" s="884"/>
      <c r="D1479" s="884"/>
      <c r="E1479" s="884"/>
      <c r="F1479" s="895"/>
      <c r="H1479" s="1153"/>
      <c r="J1479" s="1154"/>
      <c r="K1479" s="827"/>
      <c r="L1479" s="1537"/>
      <c r="M1479" s="1537"/>
      <c r="N1479" s="1067"/>
      <c r="O1479" s="1067"/>
    </row>
    <row r="1480" spans="1:15" s="886" customFormat="1">
      <c r="A1480" s="883"/>
      <c r="B1480" s="1152"/>
      <c r="C1480" s="884"/>
      <c r="D1480" s="884"/>
      <c r="E1480" s="884"/>
      <c r="F1480" s="895"/>
      <c r="H1480" s="1153"/>
      <c r="J1480" s="1154"/>
      <c r="K1480" s="827"/>
      <c r="L1480" s="1537"/>
      <c r="M1480" s="1537"/>
      <c r="N1480" s="1067"/>
      <c r="O1480" s="1067"/>
    </row>
    <row r="1481" spans="1:15" s="886" customFormat="1">
      <c r="A1481" s="883"/>
      <c r="B1481" s="1152"/>
      <c r="C1481" s="884"/>
      <c r="D1481" s="884"/>
      <c r="E1481" s="884"/>
      <c r="F1481" s="895"/>
      <c r="H1481" s="1153"/>
      <c r="J1481" s="1154"/>
      <c r="K1481" s="827"/>
      <c r="L1481" s="1537"/>
      <c r="M1481" s="1537"/>
      <c r="N1481" s="1067"/>
      <c r="O1481" s="1067"/>
    </row>
    <row r="1482" spans="1:15" s="886" customFormat="1">
      <c r="A1482" s="883"/>
      <c r="B1482" s="1152"/>
      <c r="C1482" s="884"/>
      <c r="D1482" s="884"/>
      <c r="E1482" s="884"/>
      <c r="F1482" s="895"/>
      <c r="H1482" s="1153"/>
      <c r="J1482" s="1154"/>
      <c r="K1482" s="827"/>
      <c r="L1482" s="1537"/>
      <c r="M1482" s="1537"/>
      <c r="N1482" s="1067"/>
      <c r="O1482" s="1067"/>
    </row>
    <row r="1483" spans="1:15" s="886" customFormat="1">
      <c r="A1483" s="883"/>
      <c r="B1483" s="1152"/>
      <c r="C1483" s="884"/>
      <c r="D1483" s="884"/>
      <c r="E1483" s="884"/>
      <c r="F1483" s="895"/>
      <c r="H1483" s="1153"/>
      <c r="J1483" s="1154"/>
      <c r="K1483" s="827"/>
      <c r="L1483" s="1537"/>
      <c r="M1483" s="1537"/>
      <c r="N1483" s="1067"/>
      <c r="O1483" s="1067"/>
    </row>
    <row r="1484" spans="1:15" s="886" customFormat="1">
      <c r="A1484" s="883"/>
      <c r="B1484" s="1152"/>
      <c r="C1484" s="884"/>
      <c r="D1484" s="884"/>
      <c r="E1484" s="884"/>
      <c r="F1484" s="895"/>
      <c r="H1484" s="1153"/>
      <c r="J1484" s="1154"/>
      <c r="K1484" s="827"/>
      <c r="L1484" s="1537"/>
      <c r="M1484" s="1537"/>
      <c r="N1484" s="1067"/>
      <c r="O1484" s="1067"/>
    </row>
    <row r="1485" spans="1:15" s="886" customFormat="1">
      <c r="A1485" s="883"/>
      <c r="B1485" s="1152"/>
      <c r="C1485" s="884"/>
      <c r="D1485" s="884"/>
      <c r="E1485" s="884"/>
      <c r="F1485" s="895"/>
      <c r="H1485" s="1153"/>
      <c r="J1485" s="1154"/>
      <c r="K1485" s="827"/>
      <c r="L1485" s="1537"/>
      <c r="M1485" s="1537"/>
      <c r="N1485" s="1067"/>
      <c r="O1485" s="1067"/>
    </row>
    <row r="1486" spans="1:15" s="886" customFormat="1">
      <c r="A1486" s="883"/>
      <c r="B1486" s="1152"/>
      <c r="C1486" s="884"/>
      <c r="D1486" s="884"/>
      <c r="E1486" s="884"/>
      <c r="F1486" s="895"/>
      <c r="H1486" s="1153"/>
      <c r="J1486" s="1154"/>
      <c r="K1486" s="827"/>
      <c r="L1486" s="1537"/>
      <c r="M1486" s="1537"/>
      <c r="N1486" s="1067"/>
      <c r="O1486" s="1067"/>
    </row>
    <row r="1487" spans="1:15" s="886" customFormat="1">
      <c r="A1487" s="883"/>
      <c r="B1487" s="1152"/>
      <c r="C1487" s="884"/>
      <c r="D1487" s="884"/>
      <c r="E1487" s="884"/>
      <c r="F1487" s="895"/>
      <c r="H1487" s="1153"/>
      <c r="J1487" s="1154"/>
      <c r="K1487" s="827"/>
      <c r="L1487" s="1537"/>
      <c r="M1487" s="1537"/>
      <c r="N1487" s="1067"/>
      <c r="O1487" s="1067"/>
    </row>
    <row r="1488" spans="1:15" s="886" customFormat="1">
      <c r="A1488" s="883"/>
      <c r="B1488" s="1152"/>
      <c r="C1488" s="884"/>
      <c r="D1488" s="884"/>
      <c r="E1488" s="884"/>
      <c r="F1488" s="895"/>
      <c r="H1488" s="1153"/>
      <c r="J1488" s="1154"/>
      <c r="K1488" s="827"/>
      <c r="L1488" s="1537"/>
      <c r="M1488" s="1537"/>
      <c r="N1488" s="1067"/>
      <c r="O1488" s="1067"/>
    </row>
    <row r="1489" spans="1:15" s="886" customFormat="1">
      <c r="A1489" s="883"/>
      <c r="B1489" s="1152"/>
      <c r="C1489" s="884"/>
      <c r="D1489" s="884"/>
      <c r="E1489" s="884"/>
      <c r="F1489" s="895"/>
      <c r="H1489" s="1153"/>
      <c r="J1489" s="1154"/>
      <c r="K1489" s="827"/>
      <c r="L1489" s="1537"/>
      <c r="M1489" s="1537"/>
      <c r="N1489" s="1067"/>
      <c r="O1489" s="1067"/>
    </row>
    <row r="1490" spans="1:15" s="886" customFormat="1">
      <c r="A1490" s="883"/>
      <c r="B1490" s="1152"/>
      <c r="C1490" s="884"/>
      <c r="D1490" s="884"/>
      <c r="E1490" s="884"/>
      <c r="F1490" s="895"/>
      <c r="H1490" s="1153"/>
      <c r="J1490" s="1154"/>
      <c r="K1490" s="827"/>
      <c r="L1490" s="1537"/>
      <c r="M1490" s="1537"/>
      <c r="N1490" s="1067"/>
      <c r="O1490" s="1067"/>
    </row>
    <row r="1491" spans="1:15" s="886" customFormat="1">
      <c r="A1491" s="883"/>
      <c r="B1491" s="1152"/>
      <c r="C1491" s="884"/>
      <c r="D1491" s="884"/>
      <c r="E1491" s="884"/>
      <c r="F1491" s="895"/>
      <c r="H1491" s="1153"/>
      <c r="J1491" s="1154"/>
      <c r="K1491" s="827"/>
      <c r="L1491" s="1537"/>
      <c r="M1491" s="1537"/>
      <c r="N1491" s="1067"/>
      <c r="O1491" s="1067"/>
    </row>
    <row r="1492" spans="1:15" s="886" customFormat="1">
      <c r="A1492" s="883"/>
      <c r="B1492" s="1152"/>
      <c r="C1492" s="884"/>
      <c r="D1492" s="884"/>
      <c r="E1492" s="884"/>
      <c r="F1492" s="895"/>
      <c r="H1492" s="1153"/>
      <c r="J1492" s="1154"/>
      <c r="K1492" s="827"/>
      <c r="L1492" s="1537"/>
      <c r="M1492" s="1537"/>
      <c r="N1492" s="1067"/>
      <c r="O1492" s="1067"/>
    </row>
    <row r="1493" spans="1:15" s="886" customFormat="1">
      <c r="A1493" s="883"/>
      <c r="B1493" s="1152"/>
      <c r="C1493" s="884"/>
      <c r="D1493" s="884"/>
      <c r="E1493" s="884"/>
      <c r="F1493" s="895"/>
      <c r="H1493" s="1153"/>
      <c r="J1493" s="1154"/>
      <c r="K1493" s="827"/>
      <c r="L1493" s="1537"/>
      <c r="M1493" s="1537"/>
      <c r="N1493" s="1067"/>
      <c r="O1493" s="1067"/>
    </row>
    <row r="1494" spans="1:15" s="886" customFormat="1">
      <c r="A1494" s="883"/>
      <c r="B1494" s="1152"/>
      <c r="C1494" s="884"/>
      <c r="D1494" s="884"/>
      <c r="E1494" s="884"/>
      <c r="F1494" s="895"/>
      <c r="H1494" s="1153"/>
      <c r="J1494" s="1154"/>
      <c r="K1494" s="827"/>
      <c r="L1494" s="1537"/>
      <c r="M1494" s="1537"/>
      <c r="N1494" s="1067"/>
      <c r="O1494" s="1067"/>
    </row>
    <row r="1495" spans="1:15" s="886" customFormat="1">
      <c r="A1495" s="883"/>
      <c r="B1495" s="1152"/>
      <c r="C1495" s="884"/>
      <c r="D1495" s="884"/>
      <c r="E1495" s="884"/>
      <c r="F1495" s="895"/>
      <c r="H1495" s="1153"/>
      <c r="J1495" s="1154"/>
      <c r="K1495" s="827"/>
      <c r="L1495" s="1537"/>
      <c r="M1495" s="1537"/>
      <c r="N1495" s="1067"/>
      <c r="O1495" s="1067"/>
    </row>
    <row r="1496" spans="1:15" s="886" customFormat="1">
      <c r="A1496" s="883"/>
      <c r="B1496" s="1152"/>
      <c r="C1496" s="884"/>
      <c r="D1496" s="884"/>
      <c r="E1496" s="884"/>
      <c r="F1496" s="895"/>
      <c r="H1496" s="1153"/>
      <c r="J1496" s="1154"/>
      <c r="K1496" s="827"/>
      <c r="L1496" s="1537"/>
      <c r="M1496" s="1537"/>
      <c r="N1496" s="1067"/>
      <c r="O1496" s="1067"/>
    </row>
    <row r="1497" spans="1:15" s="886" customFormat="1">
      <c r="A1497" s="883"/>
      <c r="B1497" s="1152"/>
      <c r="C1497" s="884"/>
      <c r="D1497" s="884"/>
      <c r="E1497" s="884"/>
      <c r="F1497" s="895"/>
      <c r="H1497" s="1153"/>
      <c r="J1497" s="1154"/>
      <c r="K1497" s="827"/>
      <c r="L1497" s="1537"/>
      <c r="M1497" s="1537"/>
      <c r="N1497" s="1067"/>
      <c r="O1497" s="1067"/>
    </row>
    <row r="1498" spans="1:15" s="886" customFormat="1">
      <c r="A1498" s="883"/>
      <c r="B1498" s="1152"/>
      <c r="C1498" s="884"/>
      <c r="D1498" s="884"/>
      <c r="E1498" s="884"/>
      <c r="F1498" s="895"/>
      <c r="H1498" s="1153"/>
      <c r="J1498" s="1154"/>
      <c r="K1498" s="827"/>
      <c r="L1498" s="1537"/>
      <c r="M1498" s="1537"/>
      <c r="N1498" s="1067"/>
      <c r="O1498" s="1067"/>
    </row>
    <row r="1499" spans="1:15" s="886" customFormat="1">
      <c r="A1499" s="883"/>
      <c r="B1499" s="1152"/>
      <c r="C1499" s="884"/>
      <c r="D1499" s="884"/>
      <c r="E1499" s="884"/>
      <c r="F1499" s="895"/>
      <c r="H1499" s="1153"/>
      <c r="J1499" s="1154"/>
      <c r="K1499" s="827"/>
      <c r="L1499" s="1537"/>
      <c r="M1499" s="1537"/>
      <c r="N1499" s="1067"/>
      <c r="O1499" s="1067"/>
    </row>
    <row r="1500" spans="1:15" s="886" customFormat="1">
      <c r="A1500" s="883"/>
      <c r="B1500" s="1152"/>
      <c r="C1500" s="884"/>
      <c r="D1500" s="884"/>
      <c r="E1500" s="884"/>
      <c r="F1500" s="895"/>
      <c r="H1500" s="1153"/>
      <c r="J1500" s="1154"/>
      <c r="K1500" s="827"/>
      <c r="L1500" s="1537"/>
      <c r="M1500" s="1537"/>
      <c r="N1500" s="1067"/>
      <c r="O1500" s="1067"/>
    </row>
    <row r="1501" spans="1:15" s="886" customFormat="1">
      <c r="A1501" s="883"/>
      <c r="B1501" s="1152"/>
      <c r="C1501" s="884"/>
      <c r="D1501" s="884"/>
      <c r="E1501" s="884"/>
      <c r="F1501" s="895"/>
      <c r="H1501" s="1153"/>
      <c r="J1501" s="1154"/>
      <c r="K1501" s="827"/>
      <c r="L1501" s="1537"/>
      <c r="M1501" s="1537"/>
      <c r="N1501" s="1067"/>
      <c r="O1501" s="1067"/>
    </row>
    <row r="1502" spans="1:15" s="886" customFormat="1">
      <c r="A1502" s="883"/>
      <c r="B1502" s="1152"/>
      <c r="C1502" s="884"/>
      <c r="D1502" s="884"/>
      <c r="E1502" s="884"/>
      <c r="F1502" s="895"/>
      <c r="H1502" s="1153"/>
      <c r="J1502" s="1154"/>
      <c r="K1502" s="827"/>
      <c r="L1502" s="1537"/>
      <c r="M1502" s="1537"/>
      <c r="N1502" s="1067"/>
      <c r="O1502" s="1067"/>
    </row>
    <row r="1503" spans="1:15" s="886" customFormat="1">
      <c r="A1503" s="883"/>
      <c r="B1503" s="1152"/>
      <c r="C1503" s="884"/>
      <c r="D1503" s="884"/>
      <c r="E1503" s="884"/>
      <c r="F1503" s="895"/>
      <c r="H1503" s="1153"/>
      <c r="J1503" s="1154"/>
      <c r="K1503" s="827"/>
      <c r="L1503" s="1537"/>
      <c r="M1503" s="1537"/>
      <c r="N1503" s="1067"/>
      <c r="O1503" s="1067"/>
    </row>
    <row r="1504" spans="1:15" s="886" customFormat="1">
      <c r="A1504" s="883"/>
      <c r="B1504" s="1152"/>
      <c r="C1504" s="884"/>
      <c r="D1504" s="884"/>
      <c r="E1504" s="884"/>
      <c r="F1504" s="895"/>
      <c r="H1504" s="1153"/>
      <c r="J1504" s="1154"/>
      <c r="K1504" s="827"/>
      <c r="L1504" s="1537"/>
      <c r="M1504" s="1537"/>
      <c r="N1504" s="1067"/>
      <c r="O1504" s="1067"/>
    </row>
    <row r="1505" spans="1:15" s="886" customFormat="1">
      <c r="A1505" s="883"/>
      <c r="B1505" s="1152"/>
      <c r="C1505" s="884"/>
      <c r="D1505" s="884"/>
      <c r="E1505" s="884"/>
      <c r="F1505" s="895"/>
      <c r="H1505" s="1153"/>
      <c r="J1505" s="1154"/>
      <c r="K1505" s="827"/>
      <c r="L1505" s="1537"/>
      <c r="M1505" s="1537"/>
      <c r="N1505" s="1067"/>
      <c r="O1505" s="1067"/>
    </row>
    <row r="1506" spans="1:15" s="886" customFormat="1">
      <c r="A1506" s="883"/>
      <c r="B1506" s="1152"/>
      <c r="C1506" s="884"/>
      <c r="D1506" s="884"/>
      <c r="E1506" s="884"/>
      <c r="F1506" s="895"/>
      <c r="H1506" s="1153"/>
      <c r="J1506" s="1154"/>
      <c r="K1506" s="827"/>
      <c r="L1506" s="1537"/>
      <c r="M1506" s="1537"/>
      <c r="N1506" s="1067"/>
      <c r="O1506" s="1067"/>
    </row>
    <row r="1507" spans="1:15" s="886" customFormat="1">
      <c r="A1507" s="883"/>
      <c r="B1507" s="1152"/>
      <c r="C1507" s="884"/>
      <c r="D1507" s="884"/>
      <c r="E1507" s="884"/>
      <c r="F1507" s="895"/>
      <c r="H1507" s="1153"/>
      <c r="J1507" s="1154"/>
      <c r="K1507" s="827"/>
      <c r="L1507" s="1537"/>
      <c r="M1507" s="1537"/>
      <c r="N1507" s="1067"/>
      <c r="O1507" s="1067"/>
    </row>
    <row r="1508" spans="1:15" s="886" customFormat="1">
      <c r="A1508" s="883"/>
      <c r="B1508" s="1152"/>
      <c r="C1508" s="884"/>
      <c r="D1508" s="884"/>
      <c r="E1508" s="884"/>
      <c r="F1508" s="895"/>
      <c r="H1508" s="1153"/>
      <c r="J1508" s="1154"/>
      <c r="K1508" s="827"/>
      <c r="L1508" s="1537"/>
      <c r="M1508" s="1537"/>
      <c r="N1508" s="1067"/>
      <c r="O1508" s="1067"/>
    </row>
    <row r="1509" spans="1:15" s="886" customFormat="1">
      <c r="A1509" s="883"/>
      <c r="B1509" s="1152"/>
      <c r="C1509" s="884"/>
      <c r="D1509" s="884"/>
      <c r="E1509" s="884"/>
      <c r="F1509" s="895"/>
      <c r="H1509" s="1153"/>
      <c r="J1509" s="1154"/>
      <c r="K1509" s="827"/>
      <c r="L1509" s="1537"/>
      <c r="M1509" s="1537"/>
      <c r="N1509" s="1067"/>
      <c r="O1509" s="1067"/>
    </row>
    <row r="1510" spans="1:15" s="886" customFormat="1">
      <c r="A1510" s="883"/>
      <c r="B1510" s="1152"/>
      <c r="C1510" s="884"/>
      <c r="D1510" s="884"/>
      <c r="E1510" s="884"/>
      <c r="F1510" s="895"/>
      <c r="H1510" s="1153"/>
      <c r="J1510" s="1154"/>
      <c r="K1510" s="827"/>
      <c r="L1510" s="1537"/>
      <c r="M1510" s="1537"/>
      <c r="N1510" s="1067"/>
      <c r="O1510" s="1067"/>
    </row>
    <row r="1511" spans="1:15" s="886" customFormat="1">
      <c r="A1511" s="883"/>
      <c r="B1511" s="1152"/>
      <c r="C1511" s="884"/>
      <c r="D1511" s="884"/>
      <c r="E1511" s="884"/>
      <c r="F1511" s="895"/>
      <c r="H1511" s="1153"/>
      <c r="J1511" s="1154"/>
      <c r="K1511" s="827"/>
      <c r="L1511" s="1537"/>
      <c r="M1511" s="1537"/>
      <c r="N1511" s="1067"/>
      <c r="O1511" s="1067"/>
    </row>
    <row r="1512" spans="1:15" s="886" customFormat="1">
      <c r="A1512" s="883"/>
      <c r="B1512" s="1152"/>
      <c r="C1512" s="884"/>
      <c r="D1512" s="884"/>
      <c r="E1512" s="884"/>
      <c r="F1512" s="895"/>
      <c r="H1512" s="1153"/>
      <c r="J1512" s="1154"/>
      <c r="K1512" s="827"/>
      <c r="L1512" s="1537"/>
      <c r="M1512" s="1537"/>
      <c r="N1512" s="1067"/>
      <c r="O1512" s="1067"/>
    </row>
    <row r="1513" spans="1:15" s="886" customFormat="1">
      <c r="A1513" s="883"/>
      <c r="B1513" s="1152"/>
      <c r="C1513" s="884"/>
      <c r="D1513" s="884"/>
      <c r="E1513" s="884"/>
      <c r="F1513" s="895"/>
      <c r="H1513" s="1153"/>
      <c r="J1513" s="1154"/>
      <c r="K1513" s="827"/>
      <c r="L1513" s="1537"/>
      <c r="M1513" s="1537"/>
      <c r="N1513" s="1067"/>
      <c r="O1513" s="1067"/>
    </row>
    <row r="1514" spans="1:15" s="886" customFormat="1">
      <c r="A1514" s="883"/>
      <c r="B1514" s="1152"/>
      <c r="C1514" s="884"/>
      <c r="D1514" s="884"/>
      <c r="E1514" s="884"/>
      <c r="F1514" s="895"/>
      <c r="H1514" s="1153"/>
      <c r="J1514" s="1154"/>
      <c r="K1514" s="827"/>
      <c r="L1514" s="1537"/>
      <c r="M1514" s="1537"/>
      <c r="N1514" s="1067"/>
      <c r="O1514" s="1067"/>
    </row>
    <row r="1515" spans="1:15" s="886" customFormat="1">
      <c r="A1515" s="883"/>
      <c r="B1515" s="1152"/>
      <c r="C1515" s="884"/>
      <c r="D1515" s="884"/>
      <c r="E1515" s="884"/>
      <c r="F1515" s="895"/>
      <c r="H1515" s="1153"/>
      <c r="J1515" s="1154"/>
      <c r="K1515" s="827"/>
      <c r="L1515" s="1537"/>
      <c r="M1515" s="1537"/>
      <c r="N1515" s="1067"/>
      <c r="O1515" s="1067"/>
    </row>
    <row r="1516" spans="1:15" s="886" customFormat="1">
      <c r="A1516" s="883"/>
      <c r="B1516" s="1152"/>
      <c r="C1516" s="884"/>
      <c r="D1516" s="884"/>
      <c r="E1516" s="884"/>
      <c r="F1516" s="895"/>
      <c r="H1516" s="1153"/>
      <c r="J1516" s="1154"/>
      <c r="K1516" s="827"/>
      <c r="L1516" s="1537"/>
      <c r="M1516" s="1537"/>
      <c r="N1516" s="1067"/>
      <c r="O1516" s="1067"/>
    </row>
    <row r="1517" spans="1:15" s="886" customFormat="1">
      <c r="A1517" s="883"/>
      <c r="B1517" s="1152"/>
      <c r="C1517" s="884"/>
      <c r="D1517" s="884"/>
      <c r="E1517" s="884"/>
      <c r="F1517" s="895"/>
      <c r="H1517" s="1153"/>
      <c r="J1517" s="1154"/>
      <c r="K1517" s="827"/>
      <c r="L1517" s="1537"/>
      <c r="M1517" s="1537"/>
      <c r="N1517" s="1067"/>
      <c r="O1517" s="1067"/>
    </row>
    <row r="1518" spans="1:15" s="886" customFormat="1">
      <c r="A1518" s="883"/>
      <c r="B1518" s="1152"/>
      <c r="C1518" s="884"/>
      <c r="D1518" s="884"/>
      <c r="E1518" s="884"/>
      <c r="F1518" s="895"/>
      <c r="H1518" s="1153"/>
      <c r="J1518" s="1154"/>
      <c r="K1518" s="827"/>
      <c r="L1518" s="1537"/>
      <c r="M1518" s="1537"/>
      <c r="N1518" s="1067"/>
      <c r="O1518" s="1067"/>
    </row>
    <row r="1519" spans="1:15" s="886" customFormat="1">
      <c r="A1519" s="883"/>
      <c r="B1519" s="1152"/>
      <c r="C1519" s="884"/>
      <c r="D1519" s="884"/>
      <c r="E1519" s="884"/>
      <c r="F1519" s="895"/>
      <c r="H1519" s="1153"/>
      <c r="J1519" s="1154"/>
      <c r="K1519" s="827"/>
      <c r="L1519" s="1537"/>
      <c r="M1519" s="1537"/>
      <c r="N1519" s="1067"/>
      <c r="O1519" s="1067"/>
    </row>
    <row r="1520" spans="1:15" s="886" customFormat="1">
      <c r="A1520" s="883"/>
      <c r="B1520" s="1152"/>
      <c r="C1520" s="884"/>
      <c r="D1520" s="884"/>
      <c r="E1520" s="884"/>
      <c r="F1520" s="895"/>
      <c r="H1520" s="1153"/>
      <c r="J1520" s="1154"/>
      <c r="K1520" s="827"/>
      <c r="L1520" s="1537"/>
      <c r="M1520" s="1537"/>
      <c r="N1520" s="1067"/>
      <c r="O1520" s="1067"/>
    </row>
    <row r="1521" spans="1:15" s="886" customFormat="1">
      <c r="A1521" s="883"/>
      <c r="B1521" s="1152"/>
      <c r="C1521" s="884"/>
      <c r="D1521" s="884"/>
      <c r="E1521" s="884"/>
      <c r="F1521" s="895"/>
      <c r="H1521" s="1153"/>
      <c r="J1521" s="1154"/>
      <c r="K1521" s="827"/>
      <c r="L1521" s="1537"/>
      <c r="M1521" s="1537"/>
      <c r="N1521" s="1067"/>
      <c r="O1521" s="1067"/>
    </row>
    <row r="1522" spans="1:15" s="886" customFormat="1">
      <c r="A1522" s="883"/>
      <c r="B1522" s="1152"/>
      <c r="C1522" s="884"/>
      <c r="D1522" s="884"/>
      <c r="E1522" s="884"/>
      <c r="F1522" s="895"/>
      <c r="H1522" s="1153"/>
      <c r="J1522" s="1154"/>
      <c r="K1522" s="827"/>
      <c r="L1522" s="1537"/>
      <c r="M1522" s="1537"/>
      <c r="N1522" s="1067"/>
      <c r="O1522" s="1067"/>
    </row>
    <row r="1523" spans="1:15" s="886" customFormat="1">
      <c r="A1523" s="883"/>
      <c r="B1523" s="1152"/>
      <c r="C1523" s="884"/>
      <c r="D1523" s="884"/>
      <c r="E1523" s="884"/>
      <c r="F1523" s="895"/>
      <c r="H1523" s="1153"/>
      <c r="J1523" s="1154"/>
      <c r="K1523" s="827"/>
      <c r="L1523" s="1537"/>
      <c r="M1523" s="1537"/>
      <c r="N1523" s="1067"/>
      <c r="O1523" s="1067"/>
    </row>
    <row r="1524" spans="1:15" s="886" customFormat="1">
      <c r="A1524" s="883"/>
      <c r="B1524" s="1152"/>
      <c r="C1524" s="884"/>
      <c r="D1524" s="884"/>
      <c r="E1524" s="884"/>
      <c r="F1524" s="895"/>
      <c r="H1524" s="1153"/>
      <c r="J1524" s="1154"/>
      <c r="K1524" s="827"/>
      <c r="L1524" s="1537"/>
      <c r="M1524" s="1537"/>
      <c r="N1524" s="1067"/>
      <c r="O1524" s="1067"/>
    </row>
    <row r="1525" spans="1:15" s="886" customFormat="1">
      <c r="A1525" s="883"/>
      <c r="B1525" s="1152"/>
      <c r="C1525" s="884"/>
      <c r="D1525" s="884"/>
      <c r="E1525" s="884"/>
      <c r="F1525" s="895"/>
      <c r="H1525" s="1153"/>
      <c r="J1525" s="1154"/>
      <c r="K1525" s="827"/>
      <c r="L1525" s="1537"/>
      <c r="M1525" s="1537"/>
      <c r="N1525" s="1067"/>
      <c r="O1525" s="1067"/>
    </row>
    <row r="1526" spans="1:15" s="886" customFormat="1">
      <c r="A1526" s="883"/>
      <c r="B1526" s="1152"/>
      <c r="C1526" s="884"/>
      <c r="D1526" s="884"/>
      <c r="E1526" s="884"/>
      <c r="F1526" s="895"/>
      <c r="H1526" s="1153"/>
      <c r="J1526" s="1154"/>
      <c r="K1526" s="827"/>
      <c r="L1526" s="1537"/>
      <c r="M1526" s="1537"/>
      <c r="N1526" s="1067"/>
      <c r="O1526" s="1067"/>
    </row>
    <row r="1527" spans="1:15" s="886" customFormat="1">
      <c r="A1527" s="883"/>
      <c r="B1527" s="1152"/>
      <c r="C1527" s="884"/>
      <c r="D1527" s="884"/>
      <c r="E1527" s="884"/>
      <c r="F1527" s="895"/>
      <c r="H1527" s="1153"/>
      <c r="J1527" s="1154"/>
      <c r="K1527" s="827"/>
      <c r="L1527" s="1537"/>
      <c r="M1527" s="1537"/>
      <c r="N1527" s="1067"/>
      <c r="O1527" s="1067"/>
    </row>
    <row r="1528" spans="1:15" s="886" customFormat="1">
      <c r="A1528" s="883"/>
      <c r="B1528" s="1152"/>
      <c r="C1528" s="884"/>
      <c r="D1528" s="884"/>
      <c r="E1528" s="884"/>
      <c r="F1528" s="895"/>
      <c r="H1528" s="1153"/>
      <c r="J1528" s="1154"/>
      <c r="K1528" s="827"/>
      <c r="L1528" s="1537"/>
      <c r="M1528" s="1537"/>
      <c r="N1528" s="1067"/>
      <c r="O1528" s="1067"/>
    </row>
    <row r="1529" spans="1:15" s="886" customFormat="1">
      <c r="A1529" s="883"/>
      <c r="B1529" s="1152"/>
      <c r="C1529" s="884"/>
      <c r="D1529" s="884"/>
      <c r="E1529" s="884"/>
      <c r="F1529" s="895"/>
      <c r="H1529" s="1153"/>
      <c r="J1529" s="1154"/>
      <c r="K1529" s="827"/>
      <c r="L1529" s="1537"/>
      <c r="M1529" s="1537"/>
      <c r="N1529" s="1067"/>
      <c r="O1529" s="1067"/>
    </row>
    <row r="1530" spans="1:15" s="886" customFormat="1">
      <c r="A1530" s="883"/>
      <c r="B1530" s="1152"/>
      <c r="C1530" s="884"/>
      <c r="D1530" s="884"/>
      <c r="E1530" s="884"/>
      <c r="F1530" s="895"/>
      <c r="H1530" s="1153"/>
      <c r="J1530" s="1154"/>
      <c r="K1530" s="827"/>
      <c r="L1530" s="1537"/>
      <c r="M1530" s="1537"/>
      <c r="N1530" s="1067"/>
      <c r="O1530" s="1067"/>
    </row>
    <row r="1531" spans="1:15" s="886" customFormat="1">
      <c r="A1531" s="883"/>
      <c r="B1531" s="1152"/>
      <c r="C1531" s="884"/>
      <c r="D1531" s="884"/>
      <c r="E1531" s="884"/>
      <c r="F1531" s="895"/>
      <c r="H1531" s="1153"/>
      <c r="J1531" s="1154"/>
      <c r="K1531" s="827"/>
      <c r="L1531" s="1537"/>
      <c r="M1531" s="1537"/>
      <c r="N1531" s="1067"/>
      <c r="O1531" s="1067"/>
    </row>
    <row r="1532" spans="1:15" s="886" customFormat="1">
      <c r="A1532" s="883"/>
      <c r="B1532" s="1152"/>
      <c r="C1532" s="884"/>
      <c r="D1532" s="884"/>
      <c r="E1532" s="884"/>
      <c r="F1532" s="895"/>
      <c r="H1532" s="1153"/>
      <c r="J1532" s="1154"/>
      <c r="K1532" s="827"/>
      <c r="L1532" s="1537"/>
      <c r="M1532" s="1537"/>
      <c r="N1532" s="1067"/>
      <c r="O1532" s="1067"/>
    </row>
    <row r="1533" spans="1:15" s="886" customFormat="1">
      <c r="A1533" s="883"/>
      <c r="B1533" s="1152"/>
      <c r="C1533" s="884"/>
      <c r="D1533" s="884"/>
      <c r="E1533" s="884"/>
      <c r="F1533" s="895"/>
      <c r="H1533" s="1153"/>
      <c r="J1533" s="1154"/>
      <c r="K1533" s="827"/>
      <c r="L1533" s="1537"/>
      <c r="M1533" s="1537"/>
      <c r="N1533" s="1067"/>
      <c r="O1533" s="1067"/>
    </row>
    <row r="1534" spans="1:15" s="886" customFormat="1">
      <c r="A1534" s="883"/>
      <c r="B1534" s="1152"/>
      <c r="C1534" s="884"/>
      <c r="D1534" s="884"/>
      <c r="E1534" s="884"/>
      <c r="F1534" s="895"/>
      <c r="H1534" s="1153"/>
      <c r="J1534" s="1154"/>
      <c r="K1534" s="827"/>
      <c r="L1534" s="1537"/>
      <c r="M1534" s="1537"/>
      <c r="N1534" s="1067"/>
      <c r="O1534" s="1067"/>
    </row>
    <row r="1535" spans="1:15" s="886" customFormat="1">
      <c r="A1535" s="883"/>
      <c r="B1535" s="1152"/>
      <c r="C1535" s="884"/>
      <c r="D1535" s="884"/>
      <c r="E1535" s="884"/>
      <c r="F1535" s="895"/>
      <c r="H1535" s="1153"/>
      <c r="J1535" s="1154"/>
      <c r="K1535" s="827"/>
      <c r="L1535" s="1537"/>
      <c r="M1535" s="1537"/>
      <c r="N1535" s="1067"/>
      <c r="O1535" s="1067"/>
    </row>
    <row r="1536" spans="1:15" s="886" customFormat="1">
      <c r="A1536" s="883"/>
      <c r="B1536" s="1152"/>
      <c r="C1536" s="884"/>
      <c r="D1536" s="884"/>
      <c r="E1536" s="884"/>
      <c r="F1536" s="895"/>
      <c r="H1536" s="1153"/>
      <c r="J1536" s="1154"/>
      <c r="K1536" s="827"/>
      <c r="L1536" s="1537"/>
      <c r="M1536" s="1537"/>
      <c r="N1536" s="1067"/>
      <c r="O1536" s="1067"/>
    </row>
    <row r="1537" spans="1:15" s="886" customFormat="1">
      <c r="A1537" s="883"/>
      <c r="B1537" s="1152"/>
      <c r="C1537" s="884"/>
      <c r="D1537" s="884"/>
      <c r="E1537" s="884"/>
      <c r="F1537" s="895"/>
      <c r="H1537" s="1153"/>
      <c r="J1537" s="1154"/>
      <c r="K1537" s="827"/>
      <c r="L1537" s="1537"/>
      <c r="M1537" s="1537"/>
      <c r="N1537" s="1067"/>
      <c r="O1537" s="1067"/>
    </row>
    <row r="1538" spans="1:15" s="886" customFormat="1">
      <c r="A1538" s="883"/>
      <c r="B1538" s="1152"/>
      <c r="C1538" s="884"/>
      <c r="D1538" s="884"/>
      <c r="E1538" s="884"/>
      <c r="F1538" s="895"/>
      <c r="H1538" s="1153"/>
      <c r="J1538" s="1154"/>
      <c r="K1538" s="827"/>
      <c r="L1538" s="1537"/>
      <c r="M1538" s="1537"/>
      <c r="N1538" s="1067"/>
      <c r="O1538" s="1067"/>
    </row>
    <row r="1539" spans="1:15" s="886" customFormat="1">
      <c r="A1539" s="883"/>
      <c r="B1539" s="1152"/>
      <c r="C1539" s="884"/>
      <c r="D1539" s="884"/>
      <c r="E1539" s="884"/>
      <c r="F1539" s="895"/>
      <c r="H1539" s="1153"/>
      <c r="J1539" s="1154"/>
      <c r="K1539" s="827"/>
      <c r="L1539" s="1537"/>
      <c r="M1539" s="1537"/>
      <c r="N1539" s="1067"/>
      <c r="O1539" s="1067"/>
    </row>
    <row r="1540" spans="1:15" s="886" customFormat="1">
      <c r="A1540" s="883"/>
      <c r="B1540" s="1152"/>
      <c r="C1540" s="884"/>
      <c r="D1540" s="884"/>
      <c r="E1540" s="884"/>
      <c r="F1540" s="895"/>
      <c r="H1540" s="1153"/>
      <c r="J1540" s="1154"/>
      <c r="K1540" s="827"/>
      <c r="L1540" s="1537"/>
      <c r="M1540" s="1537"/>
      <c r="N1540" s="1067"/>
      <c r="O1540" s="1067"/>
    </row>
    <row r="1541" spans="1:15" s="886" customFormat="1">
      <c r="A1541" s="883"/>
      <c r="B1541" s="1152"/>
      <c r="C1541" s="884"/>
      <c r="D1541" s="884"/>
      <c r="E1541" s="884"/>
      <c r="F1541" s="895"/>
      <c r="H1541" s="1153"/>
      <c r="J1541" s="1154"/>
      <c r="K1541" s="827"/>
      <c r="L1541" s="1537"/>
      <c r="M1541" s="1537"/>
      <c r="N1541" s="1067"/>
      <c r="O1541" s="1067"/>
    </row>
    <row r="1542" spans="1:15" s="886" customFormat="1">
      <c r="A1542" s="883"/>
      <c r="B1542" s="1152"/>
      <c r="C1542" s="884"/>
      <c r="D1542" s="884"/>
      <c r="E1542" s="884"/>
      <c r="F1542" s="895"/>
      <c r="H1542" s="1153"/>
      <c r="J1542" s="1154"/>
      <c r="K1542" s="827"/>
      <c r="L1542" s="1537"/>
      <c r="M1542" s="1537"/>
      <c r="N1542" s="1067"/>
      <c r="O1542" s="1067"/>
    </row>
    <row r="1543" spans="1:15" s="886" customFormat="1">
      <c r="A1543" s="883"/>
      <c r="B1543" s="1152"/>
      <c r="C1543" s="884"/>
      <c r="D1543" s="884"/>
      <c r="E1543" s="884"/>
      <c r="F1543" s="895"/>
      <c r="H1543" s="1153"/>
      <c r="J1543" s="1154"/>
      <c r="K1543" s="827"/>
      <c r="L1543" s="1537"/>
      <c r="M1543" s="1537"/>
      <c r="N1543" s="1067"/>
      <c r="O1543" s="1067"/>
    </row>
    <row r="1544" spans="1:15" s="886" customFormat="1">
      <c r="A1544" s="883"/>
      <c r="B1544" s="1152"/>
      <c r="C1544" s="884"/>
      <c r="D1544" s="884"/>
      <c r="E1544" s="884"/>
      <c r="F1544" s="895"/>
      <c r="H1544" s="1153"/>
      <c r="J1544" s="1154"/>
      <c r="K1544" s="827"/>
      <c r="L1544" s="1537"/>
      <c r="M1544" s="1537"/>
      <c r="N1544" s="1067"/>
      <c r="O1544" s="1067"/>
    </row>
    <row r="1545" spans="1:15" s="886" customFormat="1">
      <c r="A1545" s="883"/>
      <c r="B1545" s="1152"/>
      <c r="C1545" s="884"/>
      <c r="D1545" s="884"/>
      <c r="E1545" s="884"/>
      <c r="F1545" s="895"/>
      <c r="H1545" s="1153"/>
      <c r="J1545" s="1154"/>
      <c r="K1545" s="827"/>
      <c r="L1545" s="1537"/>
      <c r="M1545" s="1537"/>
      <c r="N1545" s="1067"/>
      <c r="O1545" s="1067"/>
    </row>
    <row r="1546" spans="1:15" s="886" customFormat="1">
      <c r="A1546" s="883"/>
      <c r="B1546" s="1152"/>
      <c r="C1546" s="884"/>
      <c r="D1546" s="884"/>
      <c r="E1546" s="884"/>
      <c r="F1546" s="895"/>
      <c r="H1546" s="1153"/>
      <c r="J1546" s="1154"/>
      <c r="K1546" s="827"/>
      <c r="L1546" s="1537"/>
      <c r="M1546" s="1537"/>
      <c r="N1546" s="1067"/>
      <c r="O1546" s="1067"/>
    </row>
    <row r="1547" spans="1:15" s="886" customFormat="1">
      <c r="A1547" s="883"/>
      <c r="B1547" s="1152"/>
      <c r="C1547" s="884"/>
      <c r="D1547" s="884"/>
      <c r="E1547" s="884"/>
      <c r="F1547" s="895"/>
      <c r="H1547" s="1153"/>
      <c r="J1547" s="1154"/>
      <c r="K1547" s="827"/>
      <c r="L1547" s="1537"/>
      <c r="M1547" s="1537"/>
      <c r="N1547" s="1067"/>
      <c r="O1547" s="1067"/>
    </row>
    <row r="1548" spans="1:15" s="886" customFormat="1">
      <c r="A1548" s="883"/>
      <c r="B1548" s="1152"/>
      <c r="C1548" s="884"/>
      <c r="D1548" s="884"/>
      <c r="E1548" s="884"/>
      <c r="F1548" s="895"/>
      <c r="H1548" s="1153"/>
      <c r="J1548" s="1154"/>
      <c r="K1548" s="827"/>
      <c r="L1548" s="1537"/>
      <c r="M1548" s="1537"/>
      <c r="N1548" s="1067"/>
      <c r="O1548" s="1067"/>
    </row>
    <row r="1549" spans="1:15" s="886" customFormat="1">
      <c r="A1549" s="883"/>
      <c r="B1549" s="1152"/>
      <c r="C1549" s="884"/>
      <c r="D1549" s="884"/>
      <c r="E1549" s="884"/>
      <c r="F1549" s="895"/>
      <c r="H1549" s="1153"/>
      <c r="J1549" s="1154"/>
      <c r="K1549" s="827"/>
      <c r="L1549" s="1537"/>
      <c r="M1549" s="1537"/>
      <c r="N1549" s="1067"/>
      <c r="O1549" s="1067"/>
    </row>
    <row r="1550" spans="1:15" s="886" customFormat="1">
      <c r="A1550" s="883"/>
      <c r="B1550" s="1152"/>
      <c r="C1550" s="884"/>
      <c r="D1550" s="884"/>
      <c r="E1550" s="884"/>
      <c r="F1550" s="895"/>
      <c r="H1550" s="1153"/>
      <c r="J1550" s="1154"/>
      <c r="K1550" s="827"/>
      <c r="L1550" s="1537"/>
      <c r="M1550" s="1537"/>
      <c r="N1550" s="1067"/>
      <c r="O1550" s="1067"/>
    </row>
    <row r="1551" spans="1:15" s="886" customFormat="1">
      <c r="A1551" s="883"/>
      <c r="B1551" s="1152"/>
      <c r="C1551" s="884"/>
      <c r="D1551" s="884"/>
      <c r="E1551" s="884"/>
      <c r="F1551" s="895"/>
      <c r="H1551" s="1153"/>
      <c r="J1551" s="1154"/>
      <c r="K1551" s="827"/>
      <c r="L1551" s="1537"/>
      <c r="M1551" s="1537"/>
      <c r="N1551" s="1067"/>
      <c r="O1551" s="1067"/>
    </row>
    <row r="1552" spans="1:15" s="886" customFormat="1">
      <c r="A1552" s="883"/>
      <c r="B1552" s="1152"/>
      <c r="C1552" s="884"/>
      <c r="D1552" s="884"/>
      <c r="E1552" s="884"/>
      <c r="F1552" s="895"/>
      <c r="H1552" s="1153"/>
      <c r="J1552" s="1154"/>
      <c r="K1552" s="827"/>
      <c r="L1552" s="1537"/>
      <c r="M1552" s="1537"/>
      <c r="N1552" s="1067"/>
      <c r="O1552" s="1067"/>
    </row>
    <row r="1553" spans="1:15" s="886" customFormat="1">
      <c r="A1553" s="883"/>
      <c r="B1553" s="1152"/>
      <c r="C1553" s="884"/>
      <c r="D1553" s="884"/>
      <c r="E1553" s="884"/>
      <c r="F1553" s="895"/>
      <c r="H1553" s="1153"/>
      <c r="J1553" s="1154"/>
      <c r="K1553" s="827"/>
      <c r="L1553" s="1537"/>
      <c r="M1553" s="1537"/>
      <c r="N1553" s="1067"/>
      <c r="O1553" s="1067"/>
    </row>
    <row r="1554" spans="1:15" s="886" customFormat="1">
      <c r="A1554" s="883"/>
      <c r="B1554" s="1152"/>
      <c r="C1554" s="884"/>
      <c r="D1554" s="884"/>
      <c r="E1554" s="884"/>
      <c r="F1554" s="895"/>
      <c r="H1554" s="1153"/>
      <c r="J1554" s="1154"/>
      <c r="K1554" s="827"/>
      <c r="L1554" s="1537"/>
      <c r="M1554" s="1537"/>
      <c r="N1554" s="1067"/>
      <c r="O1554" s="1067"/>
    </row>
    <row r="1555" spans="1:15" s="886" customFormat="1">
      <c r="A1555" s="883"/>
      <c r="B1555" s="1152"/>
      <c r="C1555" s="884"/>
      <c r="D1555" s="884"/>
      <c r="E1555" s="884"/>
      <c r="F1555" s="895"/>
      <c r="H1555" s="1153"/>
      <c r="J1555" s="1154"/>
      <c r="K1555" s="827"/>
      <c r="L1555" s="1537"/>
      <c r="M1555" s="1537"/>
      <c r="N1555" s="1067"/>
      <c r="O1555" s="1067"/>
    </row>
    <row r="1556" spans="1:15" s="886" customFormat="1">
      <c r="A1556" s="883"/>
      <c r="B1556" s="1152"/>
      <c r="C1556" s="884"/>
      <c r="D1556" s="884"/>
      <c r="E1556" s="884"/>
      <c r="F1556" s="895"/>
      <c r="H1556" s="1153"/>
      <c r="J1556" s="1154"/>
      <c r="K1556" s="827"/>
      <c r="L1556" s="1537"/>
      <c r="M1556" s="1537"/>
      <c r="N1556" s="1067"/>
      <c r="O1556" s="1067"/>
    </row>
    <row r="1557" spans="1:15" s="886" customFormat="1">
      <c r="A1557" s="883"/>
      <c r="B1557" s="1152"/>
      <c r="C1557" s="884"/>
      <c r="D1557" s="884"/>
      <c r="E1557" s="884"/>
      <c r="F1557" s="895"/>
      <c r="H1557" s="1153"/>
      <c r="J1557" s="1154"/>
      <c r="K1557" s="827"/>
      <c r="L1557" s="1537"/>
      <c r="M1557" s="1537"/>
      <c r="N1557" s="1067"/>
      <c r="O1557" s="1067"/>
    </row>
    <row r="1558" spans="1:15" s="886" customFormat="1">
      <c r="A1558" s="883"/>
      <c r="B1558" s="1152"/>
      <c r="C1558" s="884"/>
      <c r="D1558" s="884"/>
      <c r="E1558" s="884"/>
      <c r="F1558" s="895"/>
      <c r="H1558" s="1153"/>
      <c r="J1558" s="1154"/>
      <c r="K1558" s="827"/>
      <c r="L1558" s="1537"/>
      <c r="M1558" s="1537"/>
      <c r="N1558" s="1067"/>
      <c r="O1558" s="1067"/>
    </row>
    <row r="1559" spans="1:15" s="886" customFormat="1">
      <c r="A1559" s="883"/>
      <c r="B1559" s="1152"/>
      <c r="C1559" s="884"/>
      <c r="D1559" s="884"/>
      <c r="E1559" s="884"/>
      <c r="F1559" s="895"/>
      <c r="H1559" s="1153"/>
      <c r="J1559" s="1154"/>
      <c r="K1559" s="827"/>
      <c r="L1559" s="1537"/>
      <c r="M1559" s="1537"/>
      <c r="N1559" s="1067"/>
      <c r="O1559" s="1067"/>
    </row>
    <row r="1560" spans="1:15" s="886" customFormat="1">
      <c r="A1560" s="883"/>
      <c r="B1560" s="1152"/>
      <c r="C1560" s="884"/>
      <c r="D1560" s="884"/>
      <c r="E1560" s="884"/>
      <c r="F1560" s="895"/>
      <c r="H1560" s="1153"/>
      <c r="J1560" s="1154"/>
      <c r="K1560" s="827"/>
      <c r="L1560" s="1537"/>
      <c r="M1560" s="1537"/>
      <c r="N1560" s="1067"/>
      <c r="O1560" s="1067"/>
    </row>
    <row r="1561" spans="1:15" s="886" customFormat="1">
      <c r="A1561" s="883"/>
      <c r="B1561" s="1152"/>
      <c r="C1561" s="884"/>
      <c r="D1561" s="884"/>
      <c r="E1561" s="884"/>
      <c r="F1561" s="895"/>
      <c r="H1561" s="1153"/>
      <c r="J1561" s="1154"/>
      <c r="K1561" s="827"/>
      <c r="L1561" s="1537"/>
      <c r="M1561" s="1537"/>
      <c r="N1561" s="1067"/>
      <c r="O1561" s="1067"/>
    </row>
    <row r="1562" spans="1:15" s="886" customFormat="1">
      <c r="A1562" s="883"/>
      <c r="B1562" s="1152"/>
      <c r="C1562" s="884"/>
      <c r="D1562" s="884"/>
      <c r="E1562" s="884"/>
      <c r="F1562" s="895"/>
      <c r="H1562" s="1153"/>
      <c r="J1562" s="1154"/>
      <c r="K1562" s="827"/>
      <c r="L1562" s="1537"/>
      <c r="M1562" s="1537"/>
      <c r="N1562" s="1067"/>
      <c r="O1562" s="1067"/>
    </row>
    <row r="1563" spans="1:15" s="886" customFormat="1">
      <c r="A1563" s="883"/>
      <c r="B1563" s="1152"/>
      <c r="C1563" s="884"/>
      <c r="D1563" s="884"/>
      <c r="E1563" s="884"/>
      <c r="F1563" s="895"/>
      <c r="H1563" s="1153"/>
      <c r="J1563" s="1154"/>
      <c r="K1563" s="827"/>
      <c r="L1563" s="1537"/>
      <c r="M1563" s="1537"/>
      <c r="N1563" s="1067"/>
      <c r="O1563" s="1067"/>
    </row>
    <row r="1564" spans="1:15" s="886" customFormat="1">
      <c r="A1564" s="883"/>
      <c r="B1564" s="1152"/>
      <c r="C1564" s="884"/>
      <c r="D1564" s="884"/>
      <c r="E1564" s="884"/>
      <c r="F1564" s="895"/>
      <c r="H1564" s="1153"/>
      <c r="J1564" s="1154"/>
      <c r="K1564" s="827"/>
      <c r="L1564" s="1537"/>
      <c r="M1564" s="1537"/>
      <c r="N1564" s="1067"/>
      <c r="O1564" s="1067"/>
    </row>
    <row r="1565" spans="1:15" s="886" customFormat="1">
      <c r="A1565" s="883"/>
      <c r="B1565" s="1152"/>
      <c r="C1565" s="884"/>
      <c r="D1565" s="884"/>
      <c r="E1565" s="884"/>
      <c r="F1565" s="895"/>
      <c r="H1565" s="1153"/>
      <c r="J1565" s="1154"/>
      <c r="K1565" s="827"/>
      <c r="L1565" s="1537"/>
      <c r="M1565" s="1537"/>
      <c r="N1565" s="1067"/>
      <c r="O1565" s="1067"/>
    </row>
    <row r="1566" spans="1:15" s="886" customFormat="1">
      <c r="A1566" s="883"/>
      <c r="B1566" s="1152"/>
      <c r="C1566" s="884"/>
      <c r="D1566" s="884"/>
      <c r="E1566" s="884"/>
      <c r="F1566" s="895"/>
      <c r="H1566" s="1153"/>
      <c r="J1566" s="1154"/>
      <c r="K1566" s="827"/>
      <c r="L1566" s="1537"/>
      <c r="M1566" s="1537"/>
      <c r="N1566" s="1067"/>
      <c r="O1566" s="1067"/>
    </row>
    <row r="1567" spans="1:15" s="886" customFormat="1">
      <c r="A1567" s="883"/>
      <c r="B1567" s="1152"/>
      <c r="C1567" s="884"/>
      <c r="D1567" s="884"/>
      <c r="E1567" s="884"/>
      <c r="F1567" s="895"/>
      <c r="H1567" s="1153"/>
      <c r="J1567" s="1154"/>
      <c r="K1567" s="827"/>
      <c r="L1567" s="1537"/>
      <c r="M1567" s="1537"/>
      <c r="N1567" s="1067"/>
      <c r="O1567" s="1067"/>
    </row>
    <row r="1568" spans="1:15" s="886" customFormat="1">
      <c r="A1568" s="883"/>
      <c r="B1568" s="1152"/>
      <c r="C1568" s="884"/>
      <c r="D1568" s="884"/>
      <c r="E1568" s="884"/>
      <c r="F1568" s="895"/>
      <c r="H1568" s="1153"/>
      <c r="J1568" s="1154"/>
      <c r="K1568" s="827"/>
      <c r="L1568" s="1537"/>
      <c r="M1568" s="1537"/>
      <c r="N1568" s="1067"/>
      <c r="O1568" s="1067"/>
    </row>
    <row r="1569" spans="1:15" s="886" customFormat="1">
      <c r="A1569" s="883"/>
      <c r="B1569" s="1152"/>
      <c r="C1569" s="884"/>
      <c r="D1569" s="884"/>
      <c r="E1569" s="884"/>
      <c r="F1569" s="895"/>
      <c r="H1569" s="1153"/>
      <c r="J1569" s="1154"/>
      <c r="K1569" s="827"/>
      <c r="L1569" s="1537"/>
      <c r="M1569" s="1537"/>
      <c r="N1569" s="1067"/>
      <c r="O1569" s="1067"/>
    </row>
    <row r="1570" spans="1:15" s="886" customFormat="1">
      <c r="A1570" s="883"/>
      <c r="B1570" s="1152"/>
      <c r="C1570" s="884"/>
      <c r="D1570" s="884"/>
      <c r="E1570" s="884"/>
      <c r="F1570" s="895"/>
      <c r="H1570" s="1153"/>
      <c r="J1570" s="1154"/>
      <c r="K1570" s="827"/>
      <c r="L1570" s="1537"/>
      <c r="M1570" s="1537"/>
      <c r="N1570" s="1067"/>
      <c r="O1570" s="1067"/>
    </row>
    <row r="1571" spans="1:15" s="886" customFormat="1">
      <c r="A1571" s="883"/>
      <c r="B1571" s="1152"/>
      <c r="C1571" s="884"/>
      <c r="D1571" s="884"/>
      <c r="E1571" s="884"/>
      <c r="F1571" s="895"/>
      <c r="H1571" s="1153"/>
      <c r="J1571" s="1154"/>
      <c r="K1571" s="827"/>
      <c r="L1571" s="1537"/>
      <c r="M1571" s="1537"/>
      <c r="N1571" s="1067"/>
      <c r="O1571" s="1067"/>
    </row>
    <row r="1572" spans="1:15" s="886" customFormat="1">
      <c r="A1572" s="883"/>
      <c r="B1572" s="1152"/>
      <c r="C1572" s="884"/>
      <c r="D1572" s="884"/>
      <c r="E1572" s="884"/>
      <c r="F1572" s="895"/>
      <c r="H1572" s="1153"/>
      <c r="J1572" s="1154"/>
      <c r="K1572" s="827"/>
      <c r="L1572" s="1537"/>
      <c r="M1572" s="1537"/>
      <c r="N1572" s="1067"/>
      <c r="O1572" s="1067"/>
    </row>
    <row r="1573" spans="1:15" s="886" customFormat="1">
      <c r="A1573" s="883"/>
      <c r="B1573" s="1152"/>
      <c r="C1573" s="884"/>
      <c r="D1573" s="884"/>
      <c r="E1573" s="884"/>
      <c r="F1573" s="895"/>
      <c r="H1573" s="1153"/>
      <c r="J1573" s="1154"/>
      <c r="K1573" s="827"/>
      <c r="L1573" s="1537"/>
      <c r="M1573" s="1537"/>
      <c r="N1573" s="1067"/>
      <c r="O1573" s="1067"/>
    </row>
    <row r="1574" spans="1:15" s="886" customFormat="1">
      <c r="A1574" s="883"/>
      <c r="B1574" s="1152"/>
      <c r="C1574" s="884"/>
      <c r="D1574" s="884"/>
      <c r="E1574" s="884"/>
      <c r="F1574" s="895"/>
      <c r="H1574" s="1153"/>
      <c r="J1574" s="1154"/>
      <c r="K1574" s="827"/>
      <c r="L1574" s="1537"/>
      <c r="M1574" s="1537"/>
      <c r="N1574" s="1067"/>
      <c r="O1574" s="1067"/>
    </row>
    <row r="1575" spans="1:15" s="886" customFormat="1">
      <c r="A1575" s="883"/>
      <c r="B1575" s="1152"/>
      <c r="C1575" s="884"/>
      <c r="D1575" s="884"/>
      <c r="E1575" s="884"/>
      <c r="F1575" s="895"/>
      <c r="H1575" s="1153"/>
      <c r="J1575" s="1154"/>
      <c r="K1575" s="827"/>
      <c r="L1575" s="1537"/>
      <c r="M1575" s="1537"/>
      <c r="N1575" s="1067"/>
      <c r="O1575" s="1067"/>
    </row>
    <row r="1576" spans="1:15" s="886" customFormat="1">
      <c r="A1576" s="883"/>
      <c r="B1576" s="1152"/>
      <c r="C1576" s="884"/>
      <c r="D1576" s="884"/>
      <c r="E1576" s="884"/>
      <c r="F1576" s="895"/>
      <c r="H1576" s="1153"/>
      <c r="J1576" s="1154"/>
      <c r="K1576" s="827"/>
      <c r="L1576" s="1537"/>
      <c r="M1576" s="1537"/>
      <c r="N1576" s="1067"/>
      <c r="O1576" s="1067"/>
    </row>
    <row r="1577" spans="1:15" s="886" customFormat="1">
      <c r="A1577" s="883"/>
      <c r="B1577" s="1152"/>
      <c r="C1577" s="884"/>
      <c r="D1577" s="884"/>
      <c r="E1577" s="884"/>
      <c r="F1577" s="895"/>
      <c r="H1577" s="1153"/>
      <c r="J1577" s="1154"/>
      <c r="K1577" s="827"/>
      <c r="L1577" s="1537"/>
      <c r="M1577" s="1537"/>
      <c r="N1577" s="1067"/>
      <c r="O1577" s="1067"/>
    </row>
    <row r="1578" spans="1:15" s="886" customFormat="1">
      <c r="A1578" s="883"/>
      <c r="B1578" s="1152"/>
      <c r="C1578" s="884"/>
      <c r="D1578" s="884"/>
      <c r="E1578" s="884"/>
      <c r="F1578" s="895"/>
      <c r="H1578" s="1153"/>
      <c r="J1578" s="1154"/>
      <c r="K1578" s="827"/>
      <c r="L1578" s="1537"/>
      <c r="M1578" s="1537"/>
      <c r="N1578" s="1067"/>
      <c r="O1578" s="1067"/>
    </row>
    <row r="1579" spans="1:15" s="886" customFormat="1">
      <c r="A1579" s="883"/>
      <c r="B1579" s="1152"/>
      <c r="C1579" s="884"/>
      <c r="D1579" s="884"/>
      <c r="E1579" s="884"/>
      <c r="F1579" s="895"/>
      <c r="H1579" s="1153"/>
      <c r="J1579" s="1154"/>
      <c r="K1579" s="827"/>
      <c r="L1579" s="1537"/>
      <c r="M1579" s="1537"/>
      <c r="N1579" s="1067"/>
      <c r="O1579" s="1067"/>
    </row>
    <row r="1580" spans="1:15" s="886" customFormat="1">
      <c r="A1580" s="883"/>
      <c r="B1580" s="1152"/>
      <c r="C1580" s="884"/>
      <c r="D1580" s="884"/>
      <c r="E1580" s="884"/>
      <c r="F1580" s="895"/>
      <c r="H1580" s="1153"/>
      <c r="J1580" s="1154"/>
      <c r="K1580" s="827"/>
      <c r="L1580" s="1537"/>
      <c r="M1580" s="1537"/>
      <c r="N1580" s="1067"/>
      <c r="O1580" s="1067"/>
    </row>
    <row r="1581" spans="1:15" s="886" customFormat="1">
      <c r="A1581" s="883"/>
      <c r="B1581" s="1152"/>
      <c r="C1581" s="884"/>
      <c r="D1581" s="884"/>
      <c r="E1581" s="884"/>
      <c r="F1581" s="895"/>
      <c r="H1581" s="1153"/>
      <c r="J1581" s="1154"/>
      <c r="K1581" s="827"/>
      <c r="L1581" s="1537"/>
      <c r="M1581" s="1537"/>
      <c r="N1581" s="1067"/>
      <c r="O1581" s="1067"/>
    </row>
    <row r="1582" spans="1:15" s="886" customFormat="1">
      <c r="A1582" s="883"/>
      <c r="B1582" s="1152"/>
      <c r="C1582" s="884"/>
      <c r="D1582" s="884"/>
      <c r="E1582" s="884"/>
      <c r="F1582" s="895"/>
      <c r="H1582" s="1153"/>
      <c r="J1582" s="1154"/>
      <c r="K1582" s="827"/>
      <c r="L1582" s="1537"/>
      <c r="M1582" s="1537"/>
      <c r="N1582" s="1067"/>
      <c r="O1582" s="1067"/>
    </row>
    <row r="1583" spans="1:15" s="886" customFormat="1">
      <c r="A1583" s="883"/>
      <c r="B1583" s="1152"/>
      <c r="C1583" s="884"/>
      <c r="D1583" s="884"/>
      <c r="E1583" s="884"/>
      <c r="F1583" s="895"/>
      <c r="H1583" s="1153"/>
      <c r="J1583" s="1154"/>
      <c r="K1583" s="827"/>
      <c r="L1583" s="1537"/>
      <c r="M1583" s="1537"/>
      <c r="N1583" s="1067"/>
      <c r="O1583" s="1067"/>
    </row>
    <row r="1584" spans="1:15" s="886" customFormat="1">
      <c r="A1584" s="883"/>
      <c r="B1584" s="1152"/>
      <c r="C1584" s="884"/>
      <c r="D1584" s="884"/>
      <c r="E1584" s="884"/>
      <c r="F1584" s="895"/>
      <c r="H1584" s="1153"/>
      <c r="J1584" s="1154"/>
      <c r="K1584" s="827"/>
      <c r="L1584" s="1537"/>
      <c r="M1584" s="1537"/>
      <c r="N1584" s="1067"/>
      <c r="O1584" s="1067"/>
    </row>
    <row r="1585" spans="1:15" s="886" customFormat="1">
      <c r="A1585" s="883"/>
      <c r="B1585" s="1152"/>
      <c r="C1585" s="884"/>
      <c r="D1585" s="884"/>
      <c r="E1585" s="884"/>
      <c r="F1585" s="895"/>
      <c r="H1585" s="1153"/>
      <c r="J1585" s="1154"/>
      <c r="K1585" s="827"/>
      <c r="L1585" s="1537"/>
      <c r="M1585" s="1537"/>
      <c r="N1585" s="1067"/>
      <c r="O1585" s="1067"/>
    </row>
    <row r="1586" spans="1:15" s="886" customFormat="1">
      <c r="A1586" s="883"/>
      <c r="B1586" s="1152"/>
      <c r="C1586" s="884"/>
      <c r="D1586" s="884"/>
      <c r="E1586" s="884"/>
      <c r="F1586" s="895"/>
      <c r="H1586" s="1153"/>
      <c r="J1586" s="1154"/>
      <c r="K1586" s="827"/>
      <c r="L1586" s="1537"/>
      <c r="M1586" s="1537"/>
      <c r="N1586" s="1067"/>
      <c r="O1586" s="1067"/>
    </row>
    <row r="1587" spans="1:15" s="886" customFormat="1">
      <c r="A1587" s="883"/>
      <c r="B1587" s="1152"/>
      <c r="C1587" s="884"/>
      <c r="D1587" s="884"/>
      <c r="E1587" s="884"/>
      <c r="F1587" s="895"/>
      <c r="H1587" s="1153"/>
      <c r="J1587" s="1154"/>
      <c r="K1587" s="827"/>
      <c r="L1587" s="1537"/>
      <c r="M1587" s="1537"/>
      <c r="N1587" s="1067"/>
      <c r="O1587" s="1067"/>
    </row>
    <row r="1588" spans="1:15" s="886" customFormat="1">
      <c r="A1588" s="883"/>
      <c r="B1588" s="1152"/>
      <c r="C1588" s="884"/>
      <c r="D1588" s="884"/>
      <c r="E1588" s="884"/>
      <c r="F1588" s="895"/>
      <c r="H1588" s="1153"/>
      <c r="J1588" s="1154"/>
      <c r="K1588" s="827"/>
      <c r="L1588" s="1537"/>
      <c r="M1588" s="1537"/>
      <c r="N1588" s="1067"/>
      <c r="O1588" s="1067"/>
    </row>
    <row r="1589" spans="1:15" s="886" customFormat="1">
      <c r="A1589" s="883"/>
      <c r="B1589" s="1152"/>
      <c r="C1589" s="884"/>
      <c r="D1589" s="884"/>
      <c r="E1589" s="884"/>
      <c r="F1589" s="895"/>
      <c r="H1589" s="1153"/>
      <c r="J1589" s="1154"/>
      <c r="K1589" s="827"/>
      <c r="L1589" s="1537"/>
      <c r="M1589" s="1537"/>
      <c r="N1589" s="1067"/>
      <c r="O1589" s="1067"/>
    </row>
    <row r="1590" spans="1:15" s="886" customFormat="1">
      <c r="A1590" s="883"/>
      <c r="B1590" s="1152"/>
      <c r="C1590" s="884"/>
      <c r="D1590" s="884"/>
      <c r="E1590" s="884"/>
      <c r="F1590" s="895"/>
      <c r="H1590" s="1153"/>
      <c r="J1590" s="1154"/>
      <c r="K1590" s="827"/>
      <c r="L1590" s="1537"/>
      <c r="M1590" s="1537"/>
      <c r="N1590" s="1067"/>
      <c r="O1590" s="1067"/>
    </row>
    <row r="1591" spans="1:15" s="886" customFormat="1">
      <c r="A1591" s="883"/>
      <c r="B1591" s="1152"/>
      <c r="C1591" s="884"/>
      <c r="D1591" s="884"/>
      <c r="E1591" s="884"/>
      <c r="F1591" s="895"/>
      <c r="H1591" s="1153"/>
      <c r="J1591" s="1154"/>
      <c r="K1591" s="827"/>
      <c r="L1591" s="1537"/>
      <c r="M1591" s="1537"/>
      <c r="N1591" s="1067"/>
      <c r="O1591" s="1067"/>
    </row>
    <row r="1592" spans="1:15" s="886" customFormat="1">
      <c r="A1592" s="883"/>
      <c r="B1592" s="1152"/>
      <c r="C1592" s="884"/>
      <c r="D1592" s="884"/>
      <c r="E1592" s="884"/>
      <c r="F1592" s="895"/>
      <c r="H1592" s="1153"/>
      <c r="J1592" s="1154"/>
      <c r="K1592" s="827"/>
      <c r="L1592" s="1537"/>
      <c r="M1592" s="1537"/>
      <c r="N1592" s="1067"/>
      <c r="O1592" s="1067"/>
    </row>
    <row r="1593" spans="1:15" s="886" customFormat="1">
      <c r="A1593" s="883"/>
      <c r="B1593" s="1152"/>
      <c r="C1593" s="884"/>
      <c r="D1593" s="884"/>
      <c r="E1593" s="884"/>
      <c r="F1593" s="895"/>
      <c r="H1593" s="1153"/>
      <c r="J1593" s="1154"/>
      <c r="K1593" s="827"/>
      <c r="L1593" s="1537"/>
      <c r="M1593" s="1537"/>
      <c r="N1593" s="1067"/>
      <c r="O1593" s="1067"/>
    </row>
    <row r="1594" spans="1:15" s="886" customFormat="1">
      <c r="A1594" s="883"/>
      <c r="B1594" s="1152"/>
      <c r="C1594" s="884"/>
      <c r="D1594" s="884"/>
      <c r="E1594" s="884"/>
      <c r="F1594" s="895"/>
      <c r="H1594" s="1153"/>
      <c r="J1594" s="1154"/>
      <c r="K1594" s="827"/>
      <c r="L1594" s="1537"/>
      <c r="M1594" s="1537"/>
      <c r="N1594" s="1067"/>
      <c r="O1594" s="1067"/>
    </row>
    <row r="1595" spans="1:15" s="886" customFormat="1">
      <c r="A1595" s="883"/>
      <c r="B1595" s="1152"/>
      <c r="C1595" s="884"/>
      <c r="D1595" s="884"/>
      <c r="E1595" s="884"/>
      <c r="F1595" s="895"/>
      <c r="H1595" s="1153"/>
      <c r="J1595" s="1154"/>
      <c r="K1595" s="827"/>
      <c r="L1595" s="1537"/>
      <c r="M1595" s="1537"/>
      <c r="N1595" s="1067"/>
      <c r="O1595" s="1067"/>
    </row>
    <row r="1596" spans="1:15" s="886" customFormat="1">
      <c r="A1596" s="883"/>
      <c r="B1596" s="1152"/>
      <c r="C1596" s="884"/>
      <c r="D1596" s="884"/>
      <c r="E1596" s="884"/>
      <c r="F1596" s="895"/>
      <c r="H1596" s="1153"/>
      <c r="J1596" s="1154"/>
      <c r="K1596" s="827"/>
      <c r="L1596" s="1537"/>
      <c r="M1596" s="1537"/>
      <c r="N1596" s="1067"/>
      <c r="O1596" s="1067"/>
    </row>
    <row r="1597" spans="1:15" s="886" customFormat="1">
      <c r="A1597" s="883"/>
      <c r="B1597" s="1152"/>
      <c r="C1597" s="884"/>
      <c r="D1597" s="884"/>
      <c r="E1597" s="884"/>
      <c r="F1597" s="895"/>
      <c r="H1597" s="1153"/>
      <c r="J1597" s="1154"/>
      <c r="K1597" s="827"/>
      <c r="L1597" s="1537"/>
      <c r="M1597" s="1537"/>
      <c r="N1597" s="1067"/>
      <c r="O1597" s="1067"/>
    </row>
    <row r="1598" spans="1:15" s="886" customFormat="1">
      <c r="A1598" s="883"/>
      <c r="B1598" s="1152"/>
      <c r="C1598" s="884"/>
      <c r="D1598" s="884"/>
      <c r="E1598" s="884"/>
      <c r="F1598" s="895"/>
      <c r="H1598" s="1153"/>
      <c r="J1598" s="1154"/>
      <c r="K1598" s="827"/>
      <c r="L1598" s="1537"/>
      <c r="M1598" s="1537"/>
      <c r="N1598" s="1067"/>
      <c r="O1598" s="1067"/>
    </row>
    <row r="1599" spans="1:15" s="886" customFormat="1">
      <c r="A1599" s="883"/>
      <c r="B1599" s="1152"/>
      <c r="C1599" s="884"/>
      <c r="D1599" s="884"/>
      <c r="E1599" s="884"/>
      <c r="F1599" s="895"/>
      <c r="H1599" s="1153"/>
      <c r="J1599" s="1154"/>
      <c r="K1599" s="827"/>
      <c r="L1599" s="1537"/>
      <c r="M1599" s="1537"/>
      <c r="N1599" s="1067"/>
      <c r="O1599" s="1067"/>
    </row>
    <row r="1600" spans="1:15" s="886" customFormat="1">
      <c r="A1600" s="883"/>
      <c r="B1600" s="1152"/>
      <c r="C1600" s="884"/>
      <c r="D1600" s="884"/>
      <c r="E1600" s="884"/>
      <c r="F1600" s="895"/>
      <c r="H1600" s="1153"/>
      <c r="J1600" s="1154"/>
      <c r="K1600" s="827"/>
      <c r="L1600" s="1537"/>
      <c r="M1600" s="1537"/>
      <c r="N1600" s="1067"/>
      <c r="O1600" s="1067"/>
    </row>
    <row r="1601" spans="1:15" s="886" customFormat="1">
      <c r="A1601" s="883"/>
      <c r="B1601" s="1152"/>
      <c r="C1601" s="884"/>
      <c r="D1601" s="884"/>
      <c r="E1601" s="884"/>
      <c r="F1601" s="895"/>
      <c r="H1601" s="1153"/>
      <c r="J1601" s="1154"/>
      <c r="K1601" s="827"/>
      <c r="L1601" s="1537"/>
      <c r="M1601" s="1537"/>
      <c r="N1601" s="1067"/>
      <c r="O1601" s="1067"/>
    </row>
    <row r="1602" spans="1:15" s="886" customFormat="1">
      <c r="A1602" s="883"/>
      <c r="B1602" s="1152"/>
      <c r="C1602" s="884"/>
      <c r="D1602" s="884"/>
      <c r="E1602" s="884"/>
      <c r="F1602" s="895"/>
      <c r="H1602" s="1153"/>
      <c r="J1602" s="1154"/>
      <c r="K1602" s="827"/>
      <c r="L1602" s="1537"/>
      <c r="M1602" s="1537"/>
      <c r="N1602" s="1067"/>
      <c r="O1602" s="1067"/>
    </row>
    <row r="1603" spans="1:15" s="886" customFormat="1">
      <c r="A1603" s="883"/>
      <c r="B1603" s="1152"/>
      <c r="C1603" s="884"/>
      <c r="D1603" s="884"/>
      <c r="E1603" s="884"/>
      <c r="F1603" s="895"/>
      <c r="H1603" s="1153"/>
      <c r="J1603" s="1154"/>
      <c r="K1603" s="827"/>
      <c r="L1603" s="1537"/>
      <c r="M1603" s="1537"/>
      <c r="N1603" s="1067"/>
      <c r="O1603" s="1067"/>
    </row>
    <row r="1604" spans="1:15" s="886" customFormat="1">
      <c r="A1604" s="883"/>
      <c r="B1604" s="1152"/>
      <c r="C1604" s="884"/>
      <c r="D1604" s="884"/>
      <c r="E1604" s="884"/>
      <c r="F1604" s="895"/>
      <c r="H1604" s="1153"/>
      <c r="J1604" s="1154"/>
      <c r="K1604" s="827"/>
      <c r="L1604" s="1537"/>
      <c r="M1604" s="1537"/>
      <c r="N1604" s="1067"/>
      <c r="O1604" s="1067"/>
    </row>
    <row r="1605" spans="1:15" s="886" customFormat="1">
      <c r="A1605" s="883"/>
      <c r="B1605" s="1152"/>
      <c r="C1605" s="884"/>
      <c r="D1605" s="884"/>
      <c r="E1605" s="884"/>
      <c r="F1605" s="895"/>
      <c r="H1605" s="1153"/>
      <c r="J1605" s="1154"/>
      <c r="K1605" s="827"/>
      <c r="L1605" s="1537"/>
      <c r="M1605" s="1537"/>
      <c r="N1605" s="1067"/>
      <c r="O1605" s="1067"/>
    </row>
    <row r="1606" spans="1:15" s="886" customFormat="1">
      <c r="A1606" s="883"/>
      <c r="B1606" s="1152"/>
      <c r="C1606" s="884"/>
      <c r="D1606" s="884"/>
      <c r="E1606" s="884"/>
      <c r="F1606" s="895"/>
      <c r="H1606" s="1153"/>
      <c r="J1606" s="1154"/>
      <c r="K1606" s="827"/>
      <c r="L1606" s="1537"/>
      <c r="M1606" s="1537"/>
      <c r="N1606" s="1067"/>
      <c r="O1606" s="1067"/>
    </row>
    <row r="1607" spans="1:15" s="886" customFormat="1">
      <c r="A1607" s="883"/>
      <c r="B1607" s="1152"/>
      <c r="C1607" s="884"/>
      <c r="D1607" s="884"/>
      <c r="E1607" s="884"/>
      <c r="F1607" s="895"/>
      <c r="H1607" s="1153"/>
      <c r="J1607" s="1154"/>
      <c r="K1607" s="827"/>
      <c r="L1607" s="1537"/>
      <c r="M1607" s="1537"/>
      <c r="N1607" s="1067"/>
      <c r="O1607" s="1067"/>
    </row>
    <row r="1608" spans="1:15" s="886" customFormat="1">
      <c r="A1608" s="883"/>
      <c r="B1608" s="1152"/>
      <c r="C1608" s="884"/>
      <c r="D1608" s="884"/>
      <c r="E1608" s="884"/>
      <c r="F1608" s="895"/>
      <c r="H1608" s="1153"/>
      <c r="J1608" s="1154"/>
      <c r="K1608" s="827"/>
      <c r="L1608" s="1537"/>
      <c r="M1608" s="1537"/>
      <c r="N1608" s="1067"/>
      <c r="O1608" s="1067"/>
    </row>
    <row r="1609" spans="1:15" s="886" customFormat="1">
      <c r="A1609" s="883"/>
      <c r="B1609" s="1152"/>
      <c r="C1609" s="884"/>
      <c r="D1609" s="884"/>
      <c r="E1609" s="884"/>
      <c r="F1609" s="895"/>
      <c r="H1609" s="1153"/>
      <c r="J1609" s="1154"/>
      <c r="K1609" s="827"/>
      <c r="L1609" s="1537"/>
      <c r="M1609" s="1537"/>
      <c r="N1609" s="1067"/>
      <c r="O1609" s="1067"/>
    </row>
    <row r="1610" spans="1:15" s="886" customFormat="1">
      <c r="A1610" s="883"/>
      <c r="B1610" s="1152"/>
      <c r="C1610" s="884"/>
      <c r="D1610" s="884"/>
      <c r="E1610" s="884"/>
      <c r="F1610" s="895"/>
      <c r="H1610" s="1153"/>
      <c r="J1610" s="1154"/>
      <c r="K1610" s="827"/>
      <c r="L1610" s="1537"/>
      <c r="M1610" s="1537"/>
      <c r="N1610" s="1067"/>
      <c r="O1610" s="1067"/>
    </row>
    <row r="1611" spans="1:15" s="886" customFormat="1">
      <c r="A1611" s="883"/>
      <c r="B1611" s="1152"/>
      <c r="C1611" s="884"/>
      <c r="D1611" s="884"/>
      <c r="E1611" s="884"/>
      <c r="F1611" s="895"/>
      <c r="H1611" s="1153"/>
      <c r="J1611" s="1154"/>
      <c r="K1611" s="827"/>
      <c r="L1611" s="1537"/>
      <c r="M1611" s="1537"/>
      <c r="N1611" s="1067"/>
      <c r="O1611" s="1067"/>
    </row>
    <row r="1612" spans="1:15" s="886" customFormat="1">
      <c r="A1612" s="883"/>
      <c r="B1612" s="1152"/>
      <c r="C1612" s="884"/>
      <c r="D1612" s="884"/>
      <c r="E1612" s="884"/>
      <c r="F1612" s="895"/>
      <c r="H1612" s="1153"/>
      <c r="J1612" s="1154"/>
      <c r="K1612" s="827"/>
      <c r="L1612" s="1537"/>
      <c r="M1612" s="1537"/>
      <c r="N1612" s="1067"/>
      <c r="O1612" s="1067"/>
    </row>
    <row r="1613" spans="1:15" s="886" customFormat="1">
      <c r="A1613" s="883"/>
      <c r="B1613" s="1152"/>
      <c r="C1613" s="884"/>
      <c r="D1613" s="884"/>
      <c r="E1613" s="884"/>
      <c r="F1613" s="895"/>
      <c r="H1613" s="1153"/>
      <c r="J1613" s="1154"/>
      <c r="K1613" s="827"/>
      <c r="L1613" s="1537"/>
      <c r="M1613" s="1537"/>
      <c r="N1613" s="1067"/>
      <c r="O1613" s="1067"/>
    </row>
    <row r="1614" spans="1:15" s="886" customFormat="1">
      <c r="A1614" s="883"/>
      <c r="B1614" s="1152"/>
      <c r="C1614" s="884"/>
      <c r="D1614" s="884"/>
      <c r="E1614" s="884"/>
      <c r="F1614" s="895"/>
      <c r="H1614" s="1153"/>
      <c r="J1614" s="1154"/>
      <c r="K1614" s="827"/>
      <c r="L1614" s="1537"/>
      <c r="M1614" s="1537"/>
      <c r="N1614" s="1067"/>
      <c r="O1614" s="1067"/>
    </row>
    <row r="1615" spans="1:15" s="886" customFormat="1">
      <c r="A1615" s="883"/>
      <c r="B1615" s="1152"/>
      <c r="C1615" s="884"/>
      <c r="D1615" s="884"/>
      <c r="E1615" s="884"/>
      <c r="F1615" s="895"/>
      <c r="H1615" s="1153"/>
      <c r="J1615" s="1154"/>
      <c r="K1615" s="827"/>
      <c r="L1615" s="1537"/>
      <c r="M1615" s="1537"/>
      <c r="N1615" s="1067"/>
      <c r="O1615" s="1067"/>
    </row>
    <row r="1616" spans="1:15" s="886" customFormat="1">
      <c r="A1616" s="883"/>
      <c r="B1616" s="1152"/>
      <c r="C1616" s="884"/>
      <c r="D1616" s="884"/>
      <c r="E1616" s="884"/>
      <c r="F1616" s="895"/>
      <c r="H1616" s="1153"/>
      <c r="J1616" s="1154"/>
      <c r="K1616" s="827"/>
      <c r="L1616" s="1537"/>
      <c r="M1616" s="1537"/>
      <c r="N1616" s="1067"/>
      <c r="O1616" s="1067"/>
    </row>
    <row r="1617" spans="1:15" s="886" customFormat="1">
      <c r="A1617" s="883"/>
      <c r="B1617" s="1152"/>
      <c r="C1617" s="884"/>
      <c r="D1617" s="884"/>
      <c r="E1617" s="884"/>
      <c r="F1617" s="895"/>
      <c r="H1617" s="1153"/>
      <c r="J1617" s="1154"/>
      <c r="K1617" s="827"/>
      <c r="L1617" s="1537"/>
      <c r="M1617" s="1537"/>
      <c r="N1617" s="1067"/>
      <c r="O1617" s="1067"/>
    </row>
    <row r="1618" spans="1:15" s="886" customFormat="1">
      <c r="A1618" s="883"/>
      <c r="B1618" s="1152"/>
      <c r="C1618" s="884"/>
      <c r="D1618" s="884"/>
      <c r="E1618" s="884"/>
      <c r="F1618" s="895"/>
      <c r="H1618" s="1153"/>
      <c r="J1618" s="1154"/>
      <c r="K1618" s="827"/>
      <c r="L1618" s="1537"/>
      <c r="M1618" s="1537"/>
      <c r="N1618" s="1067"/>
      <c r="O1618" s="1067"/>
    </row>
    <row r="1619" spans="1:15" s="886" customFormat="1">
      <c r="A1619" s="883"/>
      <c r="B1619" s="1152"/>
      <c r="C1619" s="884"/>
      <c r="D1619" s="884"/>
      <c r="E1619" s="884"/>
      <c r="F1619" s="895"/>
      <c r="H1619" s="1153"/>
      <c r="J1619" s="1154"/>
      <c r="K1619" s="827"/>
      <c r="L1619" s="1537"/>
      <c r="M1619" s="1537"/>
      <c r="N1619" s="1067"/>
      <c r="O1619" s="1067"/>
    </row>
    <row r="1620" spans="1:15" s="886" customFormat="1">
      <c r="A1620" s="883"/>
      <c r="B1620" s="1152"/>
      <c r="C1620" s="884"/>
      <c r="D1620" s="884"/>
      <c r="E1620" s="884"/>
      <c r="F1620" s="895"/>
      <c r="H1620" s="1153"/>
      <c r="J1620" s="1154"/>
      <c r="K1620" s="827"/>
      <c r="L1620" s="1537"/>
      <c r="M1620" s="1537"/>
      <c r="N1620" s="1067"/>
      <c r="O1620" s="1067"/>
    </row>
    <row r="1621" spans="1:15" s="886" customFormat="1">
      <c r="A1621" s="883"/>
      <c r="B1621" s="1152"/>
      <c r="C1621" s="884"/>
      <c r="D1621" s="884"/>
      <c r="E1621" s="884"/>
      <c r="F1621" s="895"/>
      <c r="H1621" s="1153"/>
      <c r="J1621" s="1154"/>
      <c r="K1621" s="827"/>
      <c r="L1621" s="1537"/>
      <c r="M1621" s="1537"/>
      <c r="N1621" s="1067"/>
      <c r="O1621" s="1067"/>
    </row>
    <row r="1622" spans="1:15" s="886" customFormat="1">
      <c r="A1622" s="883"/>
      <c r="B1622" s="1152"/>
      <c r="C1622" s="884"/>
      <c r="D1622" s="884"/>
      <c r="E1622" s="884"/>
      <c r="F1622" s="895"/>
      <c r="H1622" s="1153"/>
      <c r="J1622" s="1154"/>
      <c r="K1622" s="827"/>
      <c r="L1622" s="1537"/>
      <c r="M1622" s="1537"/>
      <c r="N1622" s="1067"/>
      <c r="O1622" s="1067"/>
    </row>
    <row r="1623" spans="1:15" s="886" customFormat="1">
      <c r="A1623" s="883"/>
      <c r="B1623" s="1152"/>
      <c r="C1623" s="884"/>
      <c r="D1623" s="884"/>
      <c r="E1623" s="884"/>
      <c r="F1623" s="895"/>
      <c r="H1623" s="1153"/>
      <c r="J1623" s="1154"/>
      <c r="K1623" s="827"/>
      <c r="L1623" s="1537"/>
      <c r="M1623" s="1537"/>
      <c r="N1623" s="1067"/>
      <c r="O1623" s="1067"/>
    </row>
    <row r="1624" spans="1:15" s="886" customFormat="1">
      <c r="A1624" s="883"/>
      <c r="B1624" s="1152"/>
      <c r="C1624" s="884"/>
      <c r="D1624" s="884"/>
      <c r="E1624" s="884"/>
      <c r="F1624" s="895"/>
      <c r="H1624" s="1153"/>
      <c r="J1624" s="1154"/>
      <c r="K1624" s="827"/>
      <c r="L1624" s="1537"/>
      <c r="M1624" s="1537"/>
      <c r="N1624" s="1067"/>
      <c r="O1624" s="1067"/>
    </row>
    <row r="1625" spans="1:15" s="886" customFormat="1">
      <c r="A1625" s="883"/>
      <c r="B1625" s="1152"/>
      <c r="C1625" s="884"/>
      <c r="D1625" s="884"/>
      <c r="E1625" s="884"/>
      <c r="F1625" s="895"/>
      <c r="H1625" s="1153"/>
      <c r="J1625" s="1154"/>
      <c r="K1625" s="827"/>
      <c r="L1625" s="1537"/>
      <c r="M1625" s="1537"/>
      <c r="N1625" s="1067"/>
      <c r="O1625" s="1067"/>
    </row>
    <row r="1626" spans="1:15" s="886" customFormat="1">
      <c r="A1626" s="883"/>
      <c r="B1626" s="1152"/>
      <c r="C1626" s="884"/>
      <c r="D1626" s="884"/>
      <c r="E1626" s="884"/>
      <c r="F1626" s="895"/>
      <c r="H1626" s="1153"/>
      <c r="J1626" s="1154"/>
      <c r="K1626" s="827"/>
      <c r="L1626" s="1537"/>
      <c r="M1626" s="1537"/>
      <c r="N1626" s="1067"/>
      <c r="O1626" s="1067"/>
    </row>
    <row r="1627" spans="1:15" s="886" customFormat="1">
      <c r="A1627" s="883"/>
      <c r="B1627" s="1152"/>
      <c r="C1627" s="884"/>
      <c r="D1627" s="884"/>
      <c r="E1627" s="884"/>
      <c r="F1627" s="895"/>
      <c r="H1627" s="1153"/>
      <c r="J1627" s="1154"/>
      <c r="K1627" s="827"/>
      <c r="L1627" s="1537"/>
      <c r="M1627" s="1537"/>
      <c r="N1627" s="1067"/>
      <c r="O1627" s="1067"/>
    </row>
    <row r="1628" spans="1:15" s="886" customFormat="1">
      <c r="A1628" s="883"/>
      <c r="B1628" s="1152"/>
      <c r="C1628" s="884"/>
      <c r="D1628" s="884"/>
      <c r="E1628" s="884"/>
      <c r="F1628" s="895"/>
      <c r="H1628" s="1153"/>
      <c r="J1628" s="1154"/>
      <c r="K1628" s="827"/>
      <c r="L1628" s="1537"/>
      <c r="M1628" s="1537"/>
      <c r="N1628" s="1067"/>
      <c r="O1628" s="1067"/>
    </row>
    <row r="1629" spans="1:15" s="886" customFormat="1">
      <c r="A1629" s="883"/>
      <c r="B1629" s="1152"/>
      <c r="C1629" s="884"/>
      <c r="D1629" s="884"/>
      <c r="E1629" s="884"/>
      <c r="F1629" s="895"/>
      <c r="H1629" s="1153"/>
      <c r="J1629" s="1154"/>
      <c r="K1629" s="827"/>
      <c r="L1629" s="1537"/>
      <c r="M1629" s="1537"/>
      <c r="N1629" s="1067"/>
      <c r="O1629" s="1067"/>
    </row>
    <row r="1630" spans="1:15" s="886" customFormat="1">
      <c r="A1630" s="883"/>
      <c r="B1630" s="1152"/>
      <c r="C1630" s="884"/>
      <c r="D1630" s="884"/>
      <c r="E1630" s="884"/>
      <c r="F1630" s="895"/>
      <c r="H1630" s="1153"/>
      <c r="J1630" s="1154"/>
      <c r="K1630" s="827"/>
      <c r="L1630" s="1537"/>
      <c r="M1630" s="1537"/>
      <c r="N1630" s="1067"/>
      <c r="O1630" s="1067"/>
    </row>
    <row r="1631" spans="1:15" s="886" customFormat="1">
      <c r="A1631" s="883"/>
      <c r="B1631" s="1152"/>
      <c r="C1631" s="884"/>
      <c r="D1631" s="884"/>
      <c r="E1631" s="884"/>
      <c r="F1631" s="895"/>
      <c r="H1631" s="1153"/>
      <c r="J1631" s="1154"/>
      <c r="K1631" s="827"/>
      <c r="L1631" s="1537"/>
      <c r="M1631" s="1537"/>
      <c r="N1631" s="1067"/>
      <c r="O1631" s="1067"/>
    </row>
    <row r="1632" spans="1:15" s="886" customFormat="1">
      <c r="A1632" s="883"/>
      <c r="B1632" s="1152"/>
      <c r="C1632" s="884"/>
      <c r="D1632" s="884"/>
      <c r="E1632" s="884"/>
      <c r="F1632" s="895"/>
      <c r="H1632" s="1153"/>
      <c r="J1632" s="1154"/>
      <c r="K1632" s="827"/>
      <c r="L1632" s="1537"/>
      <c r="M1632" s="1537"/>
      <c r="N1632" s="1067"/>
      <c r="O1632" s="1067"/>
    </row>
    <row r="1633" spans="1:15" s="886" customFormat="1">
      <c r="A1633" s="883"/>
      <c r="B1633" s="1152"/>
      <c r="C1633" s="884"/>
      <c r="D1633" s="884"/>
      <c r="E1633" s="884"/>
      <c r="F1633" s="895"/>
      <c r="H1633" s="1153"/>
      <c r="J1633" s="1154"/>
      <c r="K1633" s="827"/>
      <c r="L1633" s="1537"/>
      <c r="M1633" s="1537"/>
      <c r="N1633" s="1067"/>
      <c r="O1633" s="1067"/>
    </row>
    <row r="1634" spans="1:15" s="886" customFormat="1">
      <c r="A1634" s="883"/>
      <c r="B1634" s="1152"/>
      <c r="C1634" s="884"/>
      <c r="D1634" s="884"/>
      <c r="E1634" s="884"/>
      <c r="F1634" s="895"/>
      <c r="H1634" s="1153"/>
      <c r="J1634" s="1154"/>
      <c r="K1634" s="827"/>
      <c r="L1634" s="1537"/>
      <c r="M1634" s="1537"/>
      <c r="N1634" s="1067"/>
      <c r="O1634" s="1067"/>
    </row>
    <row r="1635" spans="1:15" s="886" customFormat="1">
      <c r="A1635" s="883"/>
      <c r="B1635" s="1152"/>
      <c r="C1635" s="884"/>
      <c r="D1635" s="884"/>
      <c r="E1635" s="884"/>
      <c r="F1635" s="895"/>
      <c r="H1635" s="1153"/>
      <c r="J1635" s="1154"/>
      <c r="K1635" s="827"/>
      <c r="L1635" s="1537"/>
      <c r="M1635" s="1537"/>
      <c r="N1635" s="1067"/>
      <c r="O1635" s="1067"/>
    </row>
    <row r="1636" spans="1:15" s="886" customFormat="1">
      <c r="A1636" s="883"/>
      <c r="B1636" s="1152"/>
      <c r="C1636" s="884"/>
      <c r="D1636" s="884"/>
      <c r="E1636" s="884"/>
      <c r="F1636" s="895"/>
      <c r="H1636" s="1153"/>
      <c r="J1636" s="1154"/>
      <c r="K1636" s="827"/>
      <c r="L1636" s="1537"/>
      <c r="M1636" s="1537"/>
      <c r="N1636" s="1067"/>
      <c r="O1636" s="1067"/>
    </row>
    <row r="1637" spans="1:15" s="886" customFormat="1">
      <c r="A1637" s="883"/>
      <c r="B1637" s="1152"/>
      <c r="C1637" s="884"/>
      <c r="D1637" s="884"/>
      <c r="E1637" s="884"/>
      <c r="F1637" s="895"/>
      <c r="H1637" s="1153"/>
      <c r="J1637" s="1154"/>
      <c r="K1637" s="827"/>
      <c r="L1637" s="1537"/>
      <c r="M1637" s="1537"/>
      <c r="N1637" s="1067"/>
      <c r="O1637" s="1067"/>
    </row>
    <row r="1638" spans="1:15" s="886" customFormat="1">
      <c r="A1638" s="883"/>
      <c r="B1638" s="1152"/>
      <c r="C1638" s="884"/>
      <c r="D1638" s="884"/>
      <c r="E1638" s="884"/>
      <c r="F1638" s="895"/>
      <c r="H1638" s="1153"/>
      <c r="J1638" s="1154"/>
      <c r="K1638" s="827"/>
      <c r="L1638" s="1537"/>
      <c r="M1638" s="1537"/>
      <c r="N1638" s="1067"/>
      <c r="O1638" s="1067"/>
    </row>
    <row r="1639" spans="1:15" s="886" customFormat="1">
      <c r="A1639" s="883"/>
      <c r="B1639" s="1152"/>
      <c r="C1639" s="884"/>
      <c r="D1639" s="884"/>
      <c r="E1639" s="884"/>
      <c r="F1639" s="895"/>
      <c r="H1639" s="1153"/>
      <c r="J1639" s="1154"/>
      <c r="K1639" s="827"/>
      <c r="L1639" s="1537"/>
      <c r="M1639" s="1537"/>
      <c r="N1639" s="1067"/>
      <c r="O1639" s="1067"/>
    </row>
    <row r="1640" spans="1:15" s="886" customFormat="1">
      <c r="A1640" s="883"/>
      <c r="B1640" s="1152"/>
      <c r="C1640" s="884"/>
      <c r="D1640" s="884"/>
      <c r="E1640" s="884"/>
      <c r="F1640" s="895"/>
      <c r="H1640" s="1153"/>
      <c r="J1640" s="1154"/>
      <c r="K1640" s="827"/>
      <c r="L1640" s="1537"/>
      <c r="M1640" s="1537"/>
      <c r="N1640" s="1067"/>
      <c r="O1640" s="1067"/>
    </row>
    <row r="1641" spans="1:15" s="886" customFormat="1">
      <c r="A1641" s="883"/>
      <c r="B1641" s="1152"/>
      <c r="C1641" s="884"/>
      <c r="D1641" s="884"/>
      <c r="E1641" s="884"/>
      <c r="F1641" s="895"/>
      <c r="H1641" s="1153"/>
      <c r="J1641" s="1154"/>
      <c r="K1641" s="827"/>
      <c r="L1641" s="1537"/>
      <c r="M1641" s="1537"/>
      <c r="N1641" s="1067"/>
      <c r="O1641" s="1067"/>
    </row>
    <row r="1642" spans="1:15" s="886" customFormat="1">
      <c r="A1642" s="883"/>
      <c r="B1642" s="1152"/>
      <c r="C1642" s="884"/>
      <c r="D1642" s="884"/>
      <c r="E1642" s="884"/>
      <c r="F1642" s="895"/>
      <c r="H1642" s="1153"/>
      <c r="J1642" s="1154"/>
      <c r="K1642" s="827"/>
      <c r="L1642" s="1537"/>
      <c r="M1642" s="1537"/>
      <c r="N1642" s="1067"/>
      <c r="O1642" s="1067"/>
    </row>
    <row r="1643" spans="1:15" s="886" customFormat="1">
      <c r="A1643" s="883"/>
      <c r="B1643" s="1152"/>
      <c r="C1643" s="884"/>
      <c r="D1643" s="884"/>
      <c r="E1643" s="884"/>
      <c r="F1643" s="895"/>
      <c r="H1643" s="1153"/>
      <c r="J1643" s="1154"/>
      <c r="K1643" s="827"/>
      <c r="L1643" s="1537"/>
      <c r="M1643" s="1537"/>
      <c r="N1643" s="1067"/>
      <c r="O1643" s="1067"/>
    </row>
    <row r="1644" spans="1:15" s="886" customFormat="1">
      <c r="A1644" s="883"/>
      <c r="B1644" s="1152"/>
      <c r="C1644" s="884"/>
      <c r="D1644" s="884"/>
      <c r="E1644" s="884"/>
      <c r="F1644" s="895"/>
      <c r="H1644" s="1153"/>
      <c r="J1644" s="1154"/>
      <c r="K1644" s="827"/>
      <c r="L1644" s="1537"/>
      <c r="M1644" s="1537"/>
      <c r="N1644" s="1067"/>
      <c r="O1644" s="1067"/>
    </row>
    <row r="1645" spans="1:15" s="886" customFormat="1">
      <c r="A1645" s="883"/>
      <c r="B1645" s="1152"/>
      <c r="C1645" s="884"/>
      <c r="D1645" s="884"/>
      <c r="E1645" s="884"/>
      <c r="F1645" s="895"/>
      <c r="H1645" s="1153"/>
      <c r="J1645" s="1154"/>
      <c r="K1645" s="827"/>
      <c r="L1645" s="1537"/>
      <c r="M1645" s="1537"/>
      <c r="N1645" s="1067"/>
      <c r="O1645" s="1067"/>
    </row>
    <row r="1646" spans="1:15" s="886" customFormat="1">
      <c r="A1646" s="883"/>
      <c r="B1646" s="1152"/>
      <c r="C1646" s="884"/>
      <c r="D1646" s="884"/>
      <c r="E1646" s="884"/>
      <c r="F1646" s="895"/>
      <c r="H1646" s="1153"/>
      <c r="J1646" s="1154"/>
      <c r="K1646" s="827"/>
      <c r="L1646" s="1537"/>
      <c r="M1646" s="1537"/>
      <c r="N1646" s="1067"/>
      <c r="O1646" s="1067"/>
    </row>
    <row r="1647" spans="1:15" s="886" customFormat="1">
      <c r="A1647" s="883"/>
      <c r="B1647" s="1152"/>
      <c r="C1647" s="884"/>
      <c r="D1647" s="884"/>
      <c r="E1647" s="884"/>
      <c r="F1647" s="895"/>
      <c r="H1647" s="1153"/>
      <c r="J1647" s="1154"/>
      <c r="K1647" s="827"/>
      <c r="L1647" s="1537"/>
      <c r="M1647" s="1537"/>
      <c r="N1647" s="1067"/>
      <c r="O1647" s="1067"/>
    </row>
    <row r="1648" spans="1:15" s="886" customFormat="1">
      <c r="A1648" s="883"/>
      <c r="B1648" s="1152"/>
      <c r="C1648" s="884"/>
      <c r="D1648" s="884"/>
      <c r="E1648" s="884"/>
      <c r="F1648" s="895"/>
      <c r="H1648" s="1153"/>
      <c r="J1648" s="1154"/>
      <c r="K1648" s="827"/>
      <c r="L1648" s="1537"/>
      <c r="M1648" s="1537"/>
      <c r="N1648" s="1067"/>
      <c r="O1648" s="1067"/>
    </row>
    <row r="1649" spans="1:15" s="886" customFormat="1">
      <c r="A1649" s="883"/>
      <c r="B1649" s="1152"/>
      <c r="C1649" s="884"/>
      <c r="D1649" s="884"/>
      <c r="E1649" s="884"/>
      <c r="F1649" s="895"/>
      <c r="H1649" s="1153"/>
      <c r="J1649" s="1154"/>
      <c r="K1649" s="827"/>
      <c r="L1649" s="1537"/>
      <c r="M1649" s="1537"/>
      <c r="N1649" s="1067"/>
      <c r="O1649" s="1067"/>
    </row>
    <row r="1650" spans="1:15" s="886" customFormat="1">
      <c r="A1650" s="883"/>
      <c r="B1650" s="1152"/>
      <c r="C1650" s="884"/>
      <c r="D1650" s="884"/>
      <c r="E1650" s="884"/>
      <c r="F1650" s="895"/>
      <c r="H1650" s="1153"/>
      <c r="J1650" s="1154"/>
      <c r="K1650" s="827"/>
      <c r="L1650" s="1537"/>
      <c r="M1650" s="1537"/>
      <c r="N1650" s="1067"/>
      <c r="O1650" s="1067"/>
    </row>
    <row r="1651" spans="1:15" s="886" customFormat="1">
      <c r="A1651" s="883"/>
      <c r="B1651" s="1152"/>
      <c r="C1651" s="884"/>
      <c r="D1651" s="884"/>
      <c r="E1651" s="884"/>
      <c r="F1651" s="895"/>
      <c r="H1651" s="1153"/>
      <c r="J1651" s="1154"/>
      <c r="K1651" s="827"/>
      <c r="L1651" s="1537"/>
      <c r="M1651" s="1537"/>
      <c r="N1651" s="1067"/>
      <c r="O1651" s="1067"/>
    </row>
    <row r="1652" spans="1:15" s="886" customFormat="1">
      <c r="A1652" s="883"/>
      <c r="B1652" s="1152"/>
      <c r="C1652" s="884"/>
      <c r="D1652" s="884"/>
      <c r="E1652" s="884"/>
      <c r="F1652" s="895"/>
      <c r="H1652" s="1153"/>
      <c r="J1652" s="1154"/>
      <c r="K1652" s="827"/>
      <c r="L1652" s="1537"/>
      <c r="M1652" s="1537"/>
      <c r="N1652" s="1067"/>
      <c r="O1652" s="1067"/>
    </row>
    <row r="1653" spans="1:15" s="886" customFormat="1">
      <c r="A1653" s="883"/>
      <c r="B1653" s="1152"/>
      <c r="C1653" s="884"/>
      <c r="D1653" s="884"/>
      <c r="E1653" s="884"/>
      <c r="F1653" s="895"/>
      <c r="H1653" s="1153"/>
      <c r="J1653" s="1154"/>
      <c r="K1653" s="827"/>
      <c r="L1653" s="1537"/>
      <c r="M1653" s="1537"/>
      <c r="N1653" s="1067"/>
      <c r="O1653" s="1067"/>
    </row>
    <row r="1654" spans="1:15" s="886" customFormat="1">
      <c r="A1654" s="883"/>
      <c r="B1654" s="1152"/>
      <c r="C1654" s="884"/>
      <c r="D1654" s="884"/>
      <c r="E1654" s="884"/>
      <c r="F1654" s="895"/>
      <c r="H1654" s="1153"/>
      <c r="J1654" s="1154"/>
      <c r="K1654" s="827"/>
      <c r="L1654" s="1537"/>
      <c r="M1654" s="1537"/>
      <c r="N1654" s="1067"/>
      <c r="O1654" s="1067"/>
    </row>
    <row r="1655" spans="1:15" s="886" customFormat="1">
      <c r="A1655" s="883"/>
      <c r="B1655" s="1152"/>
      <c r="C1655" s="884"/>
      <c r="D1655" s="884"/>
      <c r="E1655" s="884"/>
      <c r="F1655" s="895"/>
      <c r="H1655" s="1153"/>
      <c r="J1655" s="1154"/>
      <c r="K1655" s="827"/>
      <c r="L1655" s="1537"/>
      <c r="M1655" s="1537"/>
      <c r="N1655" s="1067"/>
      <c r="O1655" s="1067"/>
    </row>
    <row r="1656" spans="1:15" s="886" customFormat="1">
      <c r="A1656" s="883"/>
      <c r="B1656" s="1152"/>
      <c r="C1656" s="884"/>
      <c r="D1656" s="884"/>
      <c r="E1656" s="884"/>
      <c r="F1656" s="895"/>
      <c r="H1656" s="1153"/>
      <c r="J1656" s="1154"/>
      <c r="K1656" s="827"/>
      <c r="L1656" s="1537"/>
      <c r="M1656" s="1537"/>
      <c r="N1656" s="1067"/>
      <c r="O1656" s="1067"/>
    </row>
    <row r="1657" spans="1:15" s="886" customFormat="1">
      <c r="A1657" s="883"/>
      <c r="B1657" s="1152"/>
      <c r="C1657" s="884"/>
      <c r="D1657" s="884"/>
      <c r="E1657" s="884"/>
      <c r="F1657" s="895"/>
      <c r="H1657" s="1153"/>
      <c r="J1657" s="1154"/>
      <c r="K1657" s="827"/>
      <c r="L1657" s="1537"/>
      <c r="M1657" s="1537"/>
      <c r="N1657" s="1067"/>
      <c r="O1657" s="1067"/>
    </row>
    <row r="1658" spans="1:15" s="886" customFormat="1">
      <c r="A1658" s="883"/>
      <c r="B1658" s="1152"/>
      <c r="C1658" s="884"/>
      <c r="D1658" s="884"/>
      <c r="E1658" s="884"/>
      <c r="F1658" s="895"/>
      <c r="H1658" s="1153"/>
      <c r="J1658" s="1154"/>
      <c r="K1658" s="827"/>
      <c r="L1658" s="1537"/>
      <c r="M1658" s="1537"/>
      <c r="N1658" s="1067"/>
      <c r="O1658" s="1067"/>
    </row>
    <row r="1659" spans="1:15" s="886" customFormat="1">
      <c r="A1659" s="883"/>
      <c r="B1659" s="1152"/>
      <c r="C1659" s="884"/>
      <c r="D1659" s="884"/>
      <c r="E1659" s="884"/>
      <c r="F1659" s="895"/>
      <c r="H1659" s="1153"/>
      <c r="J1659" s="1154"/>
      <c r="K1659" s="827"/>
      <c r="L1659" s="1537"/>
      <c r="M1659" s="1537"/>
      <c r="N1659" s="1067"/>
      <c r="O1659" s="1067"/>
    </row>
    <row r="1660" spans="1:15" s="886" customFormat="1">
      <c r="A1660" s="883"/>
      <c r="B1660" s="1152"/>
      <c r="C1660" s="884"/>
      <c r="D1660" s="884"/>
      <c r="E1660" s="884"/>
      <c r="F1660" s="895"/>
      <c r="H1660" s="1153"/>
      <c r="J1660" s="1154"/>
      <c r="K1660" s="827"/>
      <c r="L1660" s="1537"/>
      <c r="M1660" s="1537"/>
      <c r="N1660" s="1067"/>
      <c r="O1660" s="1067"/>
    </row>
    <row r="1661" spans="1:15" s="886" customFormat="1">
      <c r="A1661" s="883"/>
      <c r="B1661" s="1152"/>
      <c r="C1661" s="884"/>
      <c r="D1661" s="884"/>
      <c r="E1661" s="884"/>
      <c r="F1661" s="895"/>
      <c r="H1661" s="1153"/>
      <c r="J1661" s="1154"/>
      <c r="K1661" s="827"/>
      <c r="L1661" s="1537"/>
      <c r="M1661" s="1537"/>
      <c r="N1661" s="1067"/>
      <c r="O1661" s="1067"/>
    </row>
    <row r="1662" spans="1:15" s="886" customFormat="1">
      <c r="A1662" s="883"/>
      <c r="B1662" s="1152"/>
      <c r="C1662" s="884"/>
      <c r="D1662" s="884"/>
      <c r="E1662" s="884"/>
      <c r="F1662" s="895"/>
      <c r="H1662" s="1153"/>
      <c r="J1662" s="1154"/>
      <c r="K1662" s="827"/>
      <c r="L1662" s="1537"/>
      <c r="M1662" s="1537"/>
      <c r="N1662" s="1067"/>
      <c r="O1662" s="1067"/>
    </row>
    <row r="1663" spans="1:15" s="886" customFormat="1">
      <c r="A1663" s="883"/>
      <c r="B1663" s="1152"/>
      <c r="C1663" s="884"/>
      <c r="D1663" s="884"/>
      <c r="E1663" s="884"/>
      <c r="F1663" s="895"/>
      <c r="H1663" s="1153"/>
      <c r="J1663" s="1154"/>
      <c r="K1663" s="827"/>
      <c r="L1663" s="1537"/>
      <c r="M1663" s="1537"/>
      <c r="N1663" s="1067"/>
      <c r="O1663" s="1067"/>
    </row>
    <row r="1664" spans="1:15" s="886" customFormat="1">
      <c r="A1664" s="883"/>
      <c r="B1664" s="1152"/>
      <c r="C1664" s="884"/>
      <c r="D1664" s="884"/>
      <c r="E1664" s="884"/>
      <c r="F1664" s="895"/>
      <c r="H1664" s="1153"/>
      <c r="J1664" s="1154"/>
      <c r="K1664" s="827"/>
      <c r="L1664" s="1537"/>
      <c r="M1664" s="1537"/>
      <c r="N1664" s="1067"/>
      <c r="O1664" s="1067"/>
    </row>
    <row r="1665" spans="1:15" s="886" customFormat="1">
      <c r="A1665" s="883"/>
      <c r="B1665" s="1152"/>
      <c r="C1665" s="884"/>
      <c r="D1665" s="884"/>
      <c r="E1665" s="884"/>
      <c r="F1665" s="895"/>
      <c r="H1665" s="1153"/>
      <c r="J1665" s="1154"/>
      <c r="K1665" s="827"/>
      <c r="L1665" s="1537"/>
      <c r="M1665" s="1537"/>
      <c r="N1665" s="1067"/>
      <c r="O1665" s="1067"/>
    </row>
    <row r="1666" spans="1:15" s="886" customFormat="1">
      <c r="A1666" s="883"/>
      <c r="B1666" s="1152"/>
      <c r="C1666" s="884"/>
      <c r="D1666" s="884"/>
      <c r="E1666" s="884"/>
      <c r="F1666" s="895"/>
      <c r="H1666" s="1153"/>
      <c r="J1666" s="1154"/>
      <c r="K1666" s="827"/>
      <c r="L1666" s="1537"/>
      <c r="M1666" s="1537"/>
      <c r="N1666" s="1067"/>
      <c r="O1666" s="1067"/>
    </row>
    <row r="1667" spans="1:15" s="886" customFormat="1">
      <c r="A1667" s="883"/>
      <c r="B1667" s="1152"/>
      <c r="C1667" s="884"/>
      <c r="D1667" s="884"/>
      <c r="E1667" s="884"/>
      <c r="F1667" s="895"/>
      <c r="H1667" s="1153"/>
      <c r="J1667" s="1154"/>
      <c r="K1667" s="827"/>
      <c r="L1667" s="1537"/>
      <c r="M1667" s="1537"/>
      <c r="N1667" s="1067"/>
      <c r="O1667" s="1067"/>
    </row>
    <row r="1668" spans="1:15" s="886" customFormat="1">
      <c r="A1668" s="883"/>
      <c r="B1668" s="1152"/>
      <c r="C1668" s="884"/>
      <c r="D1668" s="884"/>
      <c r="E1668" s="884"/>
      <c r="F1668" s="895"/>
      <c r="H1668" s="1153"/>
      <c r="J1668" s="1154"/>
      <c r="K1668" s="827"/>
      <c r="L1668" s="1537"/>
      <c r="M1668" s="1537"/>
      <c r="N1668" s="1067"/>
      <c r="O1668" s="1067"/>
    </row>
    <row r="1669" spans="1:15" s="886" customFormat="1">
      <c r="A1669" s="883"/>
      <c r="B1669" s="1152"/>
      <c r="C1669" s="884"/>
      <c r="D1669" s="884"/>
      <c r="E1669" s="884"/>
      <c r="F1669" s="895"/>
      <c r="H1669" s="1153"/>
      <c r="J1669" s="1154"/>
      <c r="K1669" s="827"/>
      <c r="L1669" s="1537"/>
      <c r="M1669" s="1537"/>
      <c r="N1669" s="1067"/>
      <c r="O1669" s="1067"/>
    </row>
    <row r="1670" spans="1:15" s="886" customFormat="1">
      <c r="A1670" s="883"/>
      <c r="B1670" s="1152"/>
      <c r="C1670" s="884"/>
      <c r="D1670" s="884"/>
      <c r="E1670" s="884"/>
      <c r="F1670" s="895"/>
      <c r="H1670" s="1153"/>
      <c r="J1670" s="1154"/>
      <c r="K1670" s="827"/>
      <c r="L1670" s="1537"/>
      <c r="M1670" s="1537"/>
      <c r="N1670" s="1067"/>
      <c r="O1670" s="1067"/>
    </row>
    <row r="1671" spans="1:15" s="886" customFormat="1">
      <c r="A1671" s="883"/>
      <c r="B1671" s="1152"/>
      <c r="C1671" s="884"/>
      <c r="D1671" s="884"/>
      <c r="E1671" s="884"/>
      <c r="F1671" s="895"/>
      <c r="H1671" s="1153"/>
      <c r="J1671" s="1154"/>
      <c r="K1671" s="827"/>
      <c r="L1671" s="1537"/>
      <c r="M1671" s="1537"/>
      <c r="N1671" s="1067"/>
      <c r="O1671" s="1067"/>
    </row>
    <row r="1672" spans="1:15" s="886" customFormat="1">
      <c r="A1672" s="883"/>
      <c r="B1672" s="1152"/>
      <c r="C1672" s="884"/>
      <c r="D1672" s="884"/>
      <c r="E1672" s="884"/>
      <c r="F1672" s="895"/>
      <c r="H1672" s="1153"/>
      <c r="J1672" s="1154"/>
      <c r="K1672" s="827"/>
      <c r="L1672" s="1537"/>
      <c r="M1672" s="1537"/>
      <c r="N1672" s="1067"/>
      <c r="O1672" s="1067"/>
    </row>
    <row r="1673" spans="1:15" s="886" customFormat="1">
      <c r="A1673" s="883"/>
      <c r="B1673" s="1152"/>
      <c r="C1673" s="884"/>
      <c r="D1673" s="884"/>
      <c r="E1673" s="884"/>
      <c r="F1673" s="895"/>
      <c r="H1673" s="1153"/>
      <c r="J1673" s="1154"/>
      <c r="K1673" s="827"/>
      <c r="L1673" s="1537"/>
      <c r="M1673" s="1537"/>
      <c r="N1673" s="1067"/>
      <c r="O1673" s="1067"/>
    </row>
    <row r="1674" spans="1:15" s="886" customFormat="1">
      <c r="A1674" s="883"/>
      <c r="B1674" s="1152"/>
      <c r="C1674" s="884"/>
      <c r="D1674" s="884"/>
      <c r="E1674" s="884"/>
      <c r="F1674" s="895"/>
      <c r="H1674" s="1153"/>
      <c r="J1674" s="1154"/>
      <c r="K1674" s="827"/>
      <c r="L1674" s="1537"/>
      <c r="M1674" s="1537"/>
      <c r="N1674" s="1067"/>
      <c r="O1674" s="1067"/>
    </row>
    <row r="1675" spans="1:15" s="886" customFormat="1">
      <c r="A1675" s="883"/>
      <c r="B1675" s="1152"/>
      <c r="C1675" s="884"/>
      <c r="D1675" s="884"/>
      <c r="E1675" s="884"/>
      <c r="F1675" s="895"/>
      <c r="H1675" s="1153"/>
      <c r="J1675" s="1154"/>
      <c r="K1675" s="827"/>
      <c r="L1675" s="1537"/>
      <c r="M1675" s="1537"/>
      <c r="N1675" s="1067"/>
      <c r="O1675" s="1067"/>
    </row>
    <row r="1676" spans="1:15" s="886" customFormat="1">
      <c r="A1676" s="883"/>
      <c r="B1676" s="1152"/>
      <c r="C1676" s="884"/>
      <c r="D1676" s="884"/>
      <c r="E1676" s="884"/>
      <c r="F1676" s="895"/>
      <c r="H1676" s="1153"/>
      <c r="J1676" s="1154"/>
      <c r="K1676" s="827"/>
      <c r="L1676" s="1537"/>
      <c r="M1676" s="1537"/>
      <c r="N1676" s="1067"/>
      <c r="O1676" s="1067"/>
    </row>
    <row r="1677" spans="1:15" s="886" customFormat="1">
      <c r="A1677" s="883"/>
      <c r="B1677" s="1152"/>
      <c r="C1677" s="884"/>
      <c r="D1677" s="884"/>
      <c r="E1677" s="884"/>
      <c r="F1677" s="895"/>
      <c r="H1677" s="1153"/>
      <c r="J1677" s="1154"/>
      <c r="K1677" s="827"/>
      <c r="L1677" s="1537"/>
      <c r="M1677" s="1537"/>
      <c r="N1677" s="1067"/>
      <c r="O1677" s="1067"/>
    </row>
    <row r="1678" spans="1:15" s="886" customFormat="1">
      <c r="A1678" s="883"/>
      <c r="B1678" s="1152"/>
      <c r="C1678" s="884"/>
      <c r="D1678" s="884"/>
      <c r="E1678" s="884"/>
      <c r="F1678" s="895"/>
      <c r="H1678" s="1153"/>
      <c r="J1678" s="1154"/>
      <c r="K1678" s="827"/>
      <c r="L1678" s="1537"/>
      <c r="M1678" s="1537"/>
      <c r="N1678" s="1067"/>
      <c r="O1678" s="1067"/>
    </row>
    <row r="1679" spans="1:15" s="886" customFormat="1">
      <c r="A1679" s="883"/>
      <c r="B1679" s="1152"/>
      <c r="C1679" s="884"/>
      <c r="D1679" s="884"/>
      <c r="E1679" s="884"/>
      <c r="F1679" s="895"/>
      <c r="H1679" s="1153"/>
      <c r="J1679" s="1154"/>
      <c r="K1679" s="827"/>
      <c r="L1679" s="1537"/>
      <c r="M1679" s="1537"/>
      <c r="N1679" s="1067"/>
      <c r="O1679" s="1067"/>
    </row>
    <row r="1680" spans="1:15" s="886" customFormat="1">
      <c r="A1680" s="883"/>
      <c r="B1680" s="1152"/>
      <c r="C1680" s="884"/>
      <c r="D1680" s="884"/>
      <c r="E1680" s="884"/>
      <c r="F1680" s="895"/>
      <c r="H1680" s="1153"/>
      <c r="J1680" s="1154"/>
      <c r="K1680" s="827"/>
      <c r="L1680" s="1537"/>
      <c r="M1680" s="1537"/>
      <c r="N1680" s="1067"/>
      <c r="O1680" s="1067"/>
    </row>
    <row r="1681" spans="1:15" s="886" customFormat="1">
      <c r="A1681" s="883"/>
      <c r="B1681" s="1152"/>
      <c r="C1681" s="884"/>
      <c r="D1681" s="884"/>
      <c r="E1681" s="884"/>
      <c r="F1681" s="895"/>
      <c r="H1681" s="1153"/>
      <c r="J1681" s="1154"/>
      <c r="K1681" s="827"/>
      <c r="L1681" s="1537"/>
      <c r="M1681" s="1537"/>
      <c r="N1681" s="1067"/>
      <c r="O1681" s="1067"/>
    </row>
    <row r="1682" spans="1:15" s="886" customFormat="1">
      <c r="A1682" s="883"/>
      <c r="B1682" s="1152"/>
      <c r="C1682" s="884"/>
      <c r="D1682" s="884"/>
      <c r="E1682" s="884"/>
      <c r="F1682" s="895"/>
      <c r="H1682" s="1153"/>
      <c r="J1682" s="1154"/>
      <c r="K1682" s="827"/>
      <c r="L1682" s="1537"/>
      <c r="M1682" s="1537"/>
      <c r="N1682" s="1067"/>
      <c r="O1682" s="1067"/>
    </row>
    <row r="1683" spans="1:15" s="886" customFormat="1">
      <c r="A1683" s="883"/>
      <c r="B1683" s="1152"/>
      <c r="C1683" s="884"/>
      <c r="D1683" s="884"/>
      <c r="E1683" s="884"/>
      <c r="F1683" s="895"/>
      <c r="H1683" s="1153"/>
      <c r="J1683" s="1154"/>
      <c r="K1683" s="827"/>
      <c r="L1683" s="1537"/>
      <c r="M1683" s="1537"/>
      <c r="N1683" s="1067"/>
      <c r="O1683" s="1067"/>
    </row>
    <row r="1684" spans="1:15" s="886" customFormat="1">
      <c r="A1684" s="883"/>
      <c r="B1684" s="1152"/>
      <c r="C1684" s="884"/>
      <c r="D1684" s="884"/>
      <c r="E1684" s="884"/>
      <c r="F1684" s="895"/>
      <c r="H1684" s="1153"/>
      <c r="J1684" s="1154"/>
      <c r="K1684" s="827"/>
      <c r="L1684" s="1537"/>
      <c r="M1684" s="1537"/>
      <c r="N1684" s="1067"/>
      <c r="O1684" s="1067"/>
    </row>
    <row r="1685" spans="1:15" s="886" customFormat="1">
      <c r="A1685" s="883"/>
      <c r="B1685" s="1152"/>
      <c r="C1685" s="884"/>
      <c r="D1685" s="884"/>
      <c r="E1685" s="884"/>
      <c r="F1685" s="895"/>
      <c r="H1685" s="1153"/>
      <c r="J1685" s="1154"/>
      <c r="K1685" s="827"/>
      <c r="L1685" s="1537"/>
      <c r="M1685" s="1537"/>
      <c r="N1685" s="1067"/>
      <c r="O1685" s="1067"/>
    </row>
    <row r="1686" spans="1:15" s="886" customFormat="1">
      <c r="A1686" s="883"/>
      <c r="B1686" s="1152"/>
      <c r="C1686" s="884"/>
      <c r="D1686" s="884"/>
      <c r="E1686" s="884"/>
      <c r="F1686" s="895"/>
      <c r="H1686" s="1153"/>
      <c r="J1686" s="1154"/>
      <c r="K1686" s="827"/>
      <c r="L1686" s="1537"/>
      <c r="M1686" s="1537"/>
      <c r="N1686" s="1067"/>
      <c r="O1686" s="1067"/>
    </row>
    <row r="1687" spans="1:15" s="886" customFormat="1">
      <c r="A1687" s="883"/>
      <c r="B1687" s="1152"/>
      <c r="C1687" s="884"/>
      <c r="D1687" s="884"/>
      <c r="E1687" s="884"/>
      <c r="F1687" s="895"/>
      <c r="H1687" s="1153"/>
      <c r="J1687" s="1154"/>
      <c r="K1687" s="827"/>
      <c r="L1687" s="1537"/>
      <c r="M1687" s="1537"/>
      <c r="N1687" s="1067"/>
      <c r="O1687" s="1067"/>
    </row>
    <row r="1688" spans="1:15" s="886" customFormat="1">
      <c r="A1688" s="883"/>
      <c r="B1688" s="1152"/>
      <c r="C1688" s="884"/>
      <c r="D1688" s="884"/>
      <c r="E1688" s="884"/>
      <c r="F1688" s="895"/>
      <c r="H1688" s="1153"/>
      <c r="J1688" s="1154"/>
      <c r="K1688" s="827"/>
      <c r="L1688" s="1537"/>
      <c r="M1688" s="1537"/>
      <c r="N1688" s="1067"/>
      <c r="O1688" s="1067"/>
    </row>
    <row r="1689" spans="1:15" s="886" customFormat="1">
      <c r="A1689" s="883"/>
      <c r="B1689" s="1152"/>
      <c r="C1689" s="884"/>
      <c r="D1689" s="884"/>
      <c r="E1689" s="884"/>
      <c r="F1689" s="895"/>
      <c r="H1689" s="1153"/>
      <c r="J1689" s="1154"/>
      <c r="K1689" s="827"/>
      <c r="L1689" s="1537"/>
      <c r="M1689" s="1537"/>
      <c r="N1689" s="1067"/>
      <c r="O1689" s="1067"/>
    </row>
    <row r="1690" spans="1:15" s="886" customFormat="1">
      <c r="A1690" s="883"/>
      <c r="B1690" s="1152"/>
      <c r="C1690" s="884"/>
      <c r="D1690" s="884"/>
      <c r="E1690" s="884"/>
      <c r="F1690" s="895"/>
      <c r="H1690" s="1153"/>
      <c r="J1690" s="1154"/>
      <c r="K1690" s="827"/>
      <c r="L1690" s="1537"/>
      <c r="M1690" s="1537"/>
      <c r="N1690" s="1067"/>
      <c r="O1690" s="1067"/>
    </row>
    <row r="1691" spans="1:15" s="886" customFormat="1">
      <c r="A1691" s="883"/>
      <c r="B1691" s="1152"/>
      <c r="C1691" s="884"/>
      <c r="D1691" s="884"/>
      <c r="E1691" s="884"/>
      <c r="F1691" s="895"/>
      <c r="H1691" s="1153"/>
      <c r="J1691" s="1154"/>
      <c r="K1691" s="827"/>
      <c r="L1691" s="1537"/>
      <c r="M1691" s="1537"/>
      <c r="N1691" s="1067"/>
      <c r="O1691" s="1067"/>
    </row>
    <row r="1692" spans="1:15" s="886" customFormat="1">
      <c r="A1692" s="883"/>
      <c r="B1692" s="1152"/>
      <c r="C1692" s="884"/>
      <c r="D1692" s="884"/>
      <c r="E1692" s="884"/>
      <c r="F1692" s="895"/>
      <c r="H1692" s="1153"/>
      <c r="J1692" s="1154"/>
      <c r="K1692" s="827"/>
      <c r="L1692" s="1537"/>
      <c r="M1692" s="1537"/>
      <c r="N1692" s="1067"/>
      <c r="O1692" s="1067"/>
    </row>
    <row r="1693" spans="1:15" s="886" customFormat="1">
      <c r="A1693" s="883"/>
      <c r="B1693" s="1152"/>
      <c r="C1693" s="884"/>
      <c r="D1693" s="884"/>
      <c r="E1693" s="884"/>
      <c r="F1693" s="895"/>
      <c r="H1693" s="1153"/>
      <c r="J1693" s="1154"/>
      <c r="K1693" s="827"/>
      <c r="L1693" s="1537"/>
      <c r="M1693" s="1537"/>
      <c r="N1693" s="1067"/>
      <c r="O1693" s="1067"/>
    </row>
    <row r="1694" spans="1:15" s="886" customFormat="1">
      <c r="A1694" s="883"/>
      <c r="B1694" s="1152"/>
      <c r="C1694" s="884"/>
      <c r="D1694" s="884"/>
      <c r="E1694" s="884"/>
      <c r="F1694" s="895"/>
      <c r="H1694" s="1153"/>
      <c r="J1694" s="1154"/>
      <c r="K1694" s="827"/>
      <c r="L1694" s="1537"/>
      <c r="M1694" s="1537"/>
      <c r="N1694" s="1067"/>
      <c r="O1694" s="1067"/>
    </row>
    <row r="1695" spans="1:15" s="886" customFormat="1">
      <c r="A1695" s="883"/>
      <c r="B1695" s="1152"/>
      <c r="C1695" s="884"/>
      <c r="D1695" s="884"/>
      <c r="E1695" s="884"/>
      <c r="F1695" s="895"/>
      <c r="H1695" s="1153"/>
      <c r="J1695" s="1154"/>
      <c r="K1695" s="827"/>
      <c r="L1695" s="1537"/>
      <c r="M1695" s="1537"/>
      <c r="N1695" s="1067"/>
      <c r="O1695" s="1067"/>
    </row>
    <row r="1696" spans="1:15" s="886" customFormat="1">
      <c r="A1696" s="883"/>
      <c r="B1696" s="1152"/>
      <c r="C1696" s="884"/>
      <c r="D1696" s="884"/>
      <c r="E1696" s="884"/>
      <c r="F1696" s="895"/>
      <c r="H1696" s="1153"/>
      <c r="J1696" s="1154"/>
      <c r="K1696" s="827"/>
      <c r="L1696" s="1537"/>
      <c r="M1696" s="1537"/>
      <c r="N1696" s="1067"/>
      <c r="O1696" s="1067"/>
    </row>
    <row r="1697" spans="1:15" s="886" customFormat="1">
      <c r="A1697" s="883"/>
      <c r="B1697" s="1152"/>
      <c r="C1697" s="884"/>
      <c r="D1697" s="884"/>
      <c r="E1697" s="884"/>
      <c r="F1697" s="895"/>
      <c r="H1697" s="1153"/>
      <c r="J1697" s="1154"/>
      <c r="K1697" s="827"/>
      <c r="L1697" s="1537"/>
      <c r="M1697" s="1537"/>
      <c r="N1697" s="1067"/>
      <c r="O1697" s="1067"/>
    </row>
    <row r="1698" spans="1:15" s="886" customFormat="1">
      <c r="A1698" s="883"/>
      <c r="B1698" s="1152"/>
      <c r="C1698" s="884"/>
      <c r="D1698" s="884"/>
      <c r="E1698" s="884"/>
      <c r="F1698" s="895"/>
      <c r="H1698" s="1153"/>
      <c r="J1698" s="1154"/>
      <c r="K1698" s="827"/>
      <c r="L1698" s="1537"/>
      <c r="M1698" s="1537"/>
      <c r="N1698" s="1067"/>
      <c r="O1698" s="1067"/>
    </row>
    <row r="1699" spans="1:15" s="886" customFormat="1">
      <c r="A1699" s="883"/>
      <c r="B1699" s="1152"/>
      <c r="C1699" s="884"/>
      <c r="D1699" s="884"/>
      <c r="E1699" s="884"/>
      <c r="F1699" s="895"/>
      <c r="H1699" s="1153"/>
      <c r="J1699" s="1154"/>
      <c r="K1699" s="827"/>
      <c r="L1699" s="1537"/>
      <c r="M1699" s="1537"/>
      <c r="N1699" s="1067"/>
      <c r="O1699" s="1067"/>
    </row>
    <row r="1700" spans="1:15" s="886" customFormat="1">
      <c r="A1700" s="883"/>
      <c r="B1700" s="1152"/>
      <c r="C1700" s="884"/>
      <c r="D1700" s="884"/>
      <c r="E1700" s="884"/>
      <c r="F1700" s="895"/>
      <c r="H1700" s="1153"/>
      <c r="J1700" s="1154"/>
      <c r="K1700" s="827"/>
      <c r="L1700" s="1537"/>
      <c r="M1700" s="1537"/>
      <c r="N1700" s="1067"/>
      <c r="O1700" s="1067"/>
    </row>
    <row r="1701" spans="1:15" s="886" customFormat="1">
      <c r="A1701" s="883"/>
      <c r="B1701" s="1152"/>
      <c r="C1701" s="884"/>
      <c r="D1701" s="884"/>
      <c r="E1701" s="884"/>
      <c r="F1701" s="895"/>
      <c r="H1701" s="1153"/>
      <c r="J1701" s="1154"/>
      <c r="K1701" s="827"/>
      <c r="L1701" s="1537"/>
      <c r="M1701" s="1537"/>
      <c r="N1701" s="1067"/>
      <c r="O1701" s="1067"/>
    </row>
    <row r="1702" spans="1:15" s="886" customFormat="1">
      <c r="A1702" s="883"/>
      <c r="B1702" s="1152"/>
      <c r="C1702" s="884"/>
      <c r="D1702" s="884"/>
      <c r="E1702" s="884"/>
      <c r="F1702" s="895"/>
      <c r="H1702" s="1153"/>
      <c r="J1702" s="1154"/>
      <c r="K1702" s="827"/>
      <c r="L1702" s="1537"/>
      <c r="M1702" s="1537"/>
      <c r="N1702" s="1067"/>
      <c r="O1702" s="1067"/>
    </row>
    <row r="1703" spans="1:15" s="886" customFormat="1">
      <c r="A1703" s="883"/>
      <c r="B1703" s="1152"/>
      <c r="C1703" s="884"/>
      <c r="D1703" s="884"/>
      <c r="E1703" s="884"/>
      <c r="F1703" s="895"/>
      <c r="H1703" s="1153"/>
      <c r="J1703" s="1154"/>
      <c r="K1703" s="827"/>
      <c r="L1703" s="1537"/>
      <c r="M1703" s="1537"/>
      <c r="N1703" s="1067"/>
      <c r="O1703" s="1067"/>
    </row>
    <row r="1704" spans="1:15" s="886" customFormat="1">
      <c r="A1704" s="883"/>
      <c r="B1704" s="1152"/>
      <c r="C1704" s="884"/>
      <c r="D1704" s="884"/>
      <c r="E1704" s="884"/>
      <c r="F1704" s="895"/>
      <c r="H1704" s="1153"/>
      <c r="J1704" s="1154"/>
      <c r="K1704" s="827"/>
      <c r="L1704" s="1537"/>
      <c r="M1704" s="1537"/>
      <c r="N1704" s="1067"/>
      <c r="O1704" s="1067"/>
    </row>
    <row r="1705" spans="1:15" s="886" customFormat="1">
      <c r="A1705" s="883"/>
      <c r="B1705" s="1152"/>
      <c r="C1705" s="884"/>
      <c r="D1705" s="884"/>
      <c r="E1705" s="884"/>
      <c r="F1705" s="895"/>
      <c r="H1705" s="1153"/>
      <c r="J1705" s="1154"/>
      <c r="K1705" s="827"/>
      <c r="L1705" s="1537"/>
      <c r="M1705" s="1537"/>
      <c r="N1705" s="1067"/>
      <c r="O1705" s="1067"/>
    </row>
    <row r="1706" spans="1:15" s="886" customFormat="1">
      <c r="A1706" s="883"/>
      <c r="B1706" s="1152"/>
      <c r="C1706" s="884"/>
      <c r="D1706" s="884"/>
      <c r="E1706" s="884"/>
      <c r="F1706" s="895"/>
      <c r="H1706" s="1153"/>
      <c r="J1706" s="1154"/>
      <c r="K1706" s="827"/>
      <c r="L1706" s="1537"/>
      <c r="M1706" s="1537"/>
      <c r="N1706" s="1067"/>
      <c r="O1706" s="1067"/>
    </row>
    <row r="1707" spans="1:15" s="886" customFormat="1">
      <c r="A1707" s="883"/>
      <c r="B1707" s="1152"/>
      <c r="C1707" s="884"/>
      <c r="D1707" s="884"/>
      <c r="E1707" s="884"/>
      <c r="F1707" s="895"/>
      <c r="H1707" s="1153"/>
      <c r="J1707" s="1154"/>
      <c r="K1707" s="827"/>
      <c r="L1707" s="1537"/>
      <c r="M1707" s="1537"/>
      <c r="N1707" s="1067"/>
      <c r="O1707" s="1067"/>
    </row>
    <row r="1708" spans="1:15" s="886" customFormat="1">
      <c r="A1708" s="883"/>
      <c r="B1708" s="1152"/>
      <c r="C1708" s="884"/>
      <c r="D1708" s="884"/>
      <c r="E1708" s="884"/>
      <c r="F1708" s="895"/>
      <c r="H1708" s="1153"/>
      <c r="J1708" s="1154"/>
      <c r="K1708" s="827"/>
      <c r="L1708" s="1537"/>
      <c r="M1708" s="1537"/>
      <c r="N1708" s="1067"/>
      <c r="O1708" s="1067"/>
    </row>
    <row r="1709" spans="1:15" s="886" customFormat="1">
      <c r="A1709" s="883"/>
      <c r="B1709" s="1152"/>
      <c r="C1709" s="884"/>
      <c r="D1709" s="884"/>
      <c r="E1709" s="884"/>
      <c r="F1709" s="895"/>
      <c r="H1709" s="1153"/>
      <c r="J1709" s="1154"/>
      <c r="K1709" s="827"/>
      <c r="L1709" s="1537"/>
      <c r="M1709" s="1537"/>
      <c r="N1709" s="1067"/>
      <c r="O1709" s="1067"/>
    </row>
    <row r="1710" spans="1:15" s="886" customFormat="1">
      <c r="A1710" s="883"/>
      <c r="B1710" s="1152"/>
      <c r="C1710" s="884"/>
      <c r="D1710" s="884"/>
      <c r="E1710" s="884"/>
      <c r="F1710" s="895"/>
      <c r="H1710" s="1153"/>
      <c r="J1710" s="1154"/>
      <c r="K1710" s="827"/>
      <c r="L1710" s="1537"/>
      <c r="M1710" s="1537"/>
      <c r="N1710" s="1067"/>
      <c r="O1710" s="1067"/>
    </row>
    <row r="1711" spans="1:15" s="886" customFormat="1">
      <c r="A1711" s="883"/>
      <c r="B1711" s="1152"/>
      <c r="C1711" s="884"/>
      <c r="D1711" s="884"/>
      <c r="E1711" s="884"/>
      <c r="F1711" s="895"/>
      <c r="H1711" s="1153"/>
      <c r="J1711" s="1154"/>
      <c r="K1711" s="827"/>
      <c r="L1711" s="1537"/>
      <c r="M1711" s="1537"/>
      <c r="N1711" s="1067"/>
      <c r="O1711" s="1067"/>
    </row>
    <row r="1712" spans="1:15" s="886" customFormat="1">
      <c r="A1712" s="883"/>
      <c r="B1712" s="1152"/>
      <c r="C1712" s="884"/>
      <c r="D1712" s="884"/>
      <c r="E1712" s="884"/>
      <c r="F1712" s="895"/>
      <c r="H1712" s="1153"/>
      <c r="J1712" s="1154"/>
      <c r="K1712" s="827"/>
      <c r="L1712" s="1537"/>
      <c r="M1712" s="1537"/>
      <c r="N1712" s="1067"/>
      <c r="O1712" s="1067"/>
    </row>
    <row r="1713" spans="1:15" s="886" customFormat="1">
      <c r="A1713" s="883"/>
      <c r="B1713" s="1152"/>
      <c r="C1713" s="884"/>
      <c r="D1713" s="884"/>
      <c r="E1713" s="884"/>
      <c r="F1713" s="895"/>
      <c r="H1713" s="1153"/>
      <c r="J1713" s="1154"/>
      <c r="K1713" s="827"/>
      <c r="L1713" s="1537"/>
      <c r="M1713" s="1537"/>
      <c r="N1713" s="1067"/>
      <c r="O1713" s="1067"/>
    </row>
    <row r="1714" spans="1:15" s="886" customFormat="1">
      <c r="A1714" s="883"/>
      <c r="B1714" s="1152"/>
      <c r="C1714" s="884"/>
      <c r="D1714" s="884"/>
      <c r="E1714" s="884"/>
      <c r="F1714" s="895"/>
      <c r="H1714" s="1153"/>
      <c r="J1714" s="1154"/>
      <c r="K1714" s="827"/>
      <c r="L1714" s="1537"/>
      <c r="M1714" s="1537"/>
      <c r="N1714" s="1067"/>
      <c r="O1714" s="1067"/>
    </row>
    <row r="1715" spans="1:15" s="886" customFormat="1">
      <c r="A1715" s="883"/>
      <c r="B1715" s="1152"/>
      <c r="C1715" s="884"/>
      <c r="D1715" s="884"/>
      <c r="E1715" s="884"/>
      <c r="F1715" s="895"/>
      <c r="H1715" s="1153"/>
      <c r="J1715" s="1154"/>
      <c r="K1715" s="827"/>
      <c r="L1715" s="1537"/>
      <c r="M1715" s="1537"/>
      <c r="N1715" s="1067"/>
      <c r="O1715" s="1067"/>
    </row>
    <row r="1716" spans="1:15" s="886" customFormat="1">
      <c r="A1716" s="883"/>
      <c r="B1716" s="1152"/>
      <c r="C1716" s="884"/>
      <c r="D1716" s="884"/>
      <c r="E1716" s="884"/>
      <c r="F1716" s="895"/>
      <c r="H1716" s="1153"/>
      <c r="J1716" s="1154"/>
      <c r="K1716" s="827"/>
      <c r="L1716" s="1537"/>
      <c r="M1716" s="1537"/>
      <c r="N1716" s="1067"/>
      <c r="O1716" s="1067"/>
    </row>
    <row r="1717" spans="1:15" s="886" customFormat="1">
      <c r="A1717" s="883"/>
      <c r="B1717" s="1152"/>
      <c r="C1717" s="884"/>
      <c r="D1717" s="884"/>
      <c r="E1717" s="884"/>
      <c r="F1717" s="895"/>
      <c r="H1717" s="1153"/>
      <c r="J1717" s="1154"/>
      <c r="K1717" s="827"/>
      <c r="L1717" s="1537"/>
      <c r="M1717" s="1537"/>
      <c r="N1717" s="1067"/>
      <c r="O1717" s="1067"/>
    </row>
    <row r="1718" spans="1:15" s="886" customFormat="1">
      <c r="A1718" s="883"/>
      <c r="B1718" s="1152"/>
      <c r="C1718" s="884"/>
      <c r="D1718" s="884"/>
      <c r="E1718" s="884"/>
      <c r="F1718" s="895"/>
      <c r="H1718" s="1153"/>
      <c r="J1718" s="1154"/>
      <c r="K1718" s="827"/>
      <c r="L1718" s="1537"/>
      <c r="M1718" s="1537"/>
      <c r="N1718" s="1067"/>
      <c r="O1718" s="1067"/>
    </row>
    <row r="1719" spans="1:15" s="886" customFormat="1">
      <c r="A1719" s="883"/>
      <c r="B1719" s="1152"/>
      <c r="C1719" s="884"/>
      <c r="D1719" s="884"/>
      <c r="E1719" s="884"/>
      <c r="F1719" s="895"/>
      <c r="H1719" s="1153"/>
      <c r="J1719" s="1154"/>
      <c r="K1719" s="827"/>
      <c r="L1719" s="1537"/>
      <c r="M1719" s="1537"/>
      <c r="N1719" s="1067"/>
      <c r="O1719" s="1067"/>
    </row>
    <row r="1720" spans="1:15" s="886" customFormat="1">
      <c r="A1720" s="883"/>
      <c r="B1720" s="1152"/>
      <c r="C1720" s="884"/>
      <c r="D1720" s="884"/>
      <c r="E1720" s="884"/>
      <c r="F1720" s="895"/>
      <c r="H1720" s="1153"/>
      <c r="J1720" s="1154"/>
      <c r="K1720" s="827"/>
      <c r="L1720" s="1537"/>
      <c r="M1720" s="1537"/>
      <c r="N1720" s="1067"/>
      <c r="O1720" s="1067"/>
    </row>
    <row r="1721" spans="1:15" s="886" customFormat="1">
      <c r="A1721" s="883"/>
      <c r="B1721" s="1152"/>
      <c r="C1721" s="884"/>
      <c r="D1721" s="884"/>
      <c r="E1721" s="884"/>
      <c r="F1721" s="895"/>
      <c r="H1721" s="1153"/>
      <c r="J1721" s="1154"/>
      <c r="K1721" s="827"/>
      <c r="L1721" s="1537"/>
      <c r="M1721" s="1537"/>
      <c r="N1721" s="1067"/>
      <c r="O1721" s="1067"/>
    </row>
    <row r="1722" spans="1:15" s="886" customFormat="1">
      <c r="A1722" s="883"/>
      <c r="B1722" s="1152"/>
      <c r="C1722" s="884"/>
      <c r="D1722" s="884"/>
      <c r="E1722" s="884"/>
      <c r="F1722" s="895"/>
      <c r="H1722" s="1153"/>
      <c r="J1722" s="1154"/>
      <c r="K1722" s="827"/>
      <c r="L1722" s="1537"/>
      <c r="M1722" s="1537"/>
      <c r="N1722" s="1067"/>
      <c r="O1722" s="1067"/>
    </row>
    <row r="1723" spans="1:15" s="886" customFormat="1">
      <c r="A1723" s="883"/>
      <c r="B1723" s="1152"/>
      <c r="C1723" s="884"/>
      <c r="D1723" s="884"/>
      <c r="E1723" s="884"/>
      <c r="F1723" s="895"/>
      <c r="H1723" s="1153"/>
      <c r="J1723" s="1154"/>
      <c r="K1723" s="827"/>
      <c r="L1723" s="1537"/>
      <c r="M1723" s="1537"/>
      <c r="N1723" s="1067"/>
      <c r="O1723" s="1067"/>
    </row>
    <row r="1724" spans="1:15" s="886" customFormat="1">
      <c r="A1724" s="883"/>
      <c r="B1724" s="1152"/>
      <c r="C1724" s="884"/>
      <c r="D1724" s="884"/>
      <c r="E1724" s="884"/>
      <c r="F1724" s="895"/>
      <c r="H1724" s="1153"/>
      <c r="J1724" s="1154"/>
      <c r="K1724" s="827"/>
      <c r="L1724" s="1537"/>
      <c r="M1724" s="1537"/>
      <c r="N1724" s="1067"/>
      <c r="O1724" s="1067"/>
    </row>
    <row r="1725" spans="1:15" s="886" customFormat="1">
      <c r="A1725" s="883"/>
      <c r="B1725" s="1152"/>
      <c r="C1725" s="884"/>
      <c r="D1725" s="884"/>
      <c r="E1725" s="884"/>
      <c r="F1725" s="895"/>
      <c r="H1725" s="1153"/>
      <c r="J1725" s="1154"/>
      <c r="K1725" s="827"/>
      <c r="L1725" s="1537"/>
      <c r="M1725" s="1537"/>
      <c r="N1725" s="1067"/>
      <c r="O1725" s="1067"/>
    </row>
    <row r="1726" spans="1:15" s="886" customFormat="1">
      <c r="A1726" s="883"/>
      <c r="B1726" s="1152"/>
      <c r="C1726" s="884"/>
      <c r="D1726" s="884"/>
      <c r="E1726" s="884"/>
      <c r="F1726" s="895"/>
      <c r="H1726" s="1153"/>
      <c r="J1726" s="1154"/>
      <c r="K1726" s="827"/>
      <c r="L1726" s="1537"/>
      <c r="M1726" s="1537"/>
      <c r="N1726" s="1067"/>
      <c r="O1726" s="1067"/>
    </row>
    <row r="1727" spans="1:15" s="886" customFormat="1">
      <c r="A1727" s="883"/>
      <c r="B1727" s="1152"/>
      <c r="C1727" s="884"/>
      <c r="D1727" s="884"/>
      <c r="E1727" s="884"/>
      <c r="F1727" s="895"/>
      <c r="H1727" s="1153"/>
      <c r="J1727" s="1154"/>
      <c r="K1727" s="827"/>
      <c r="L1727" s="1537"/>
      <c r="M1727" s="1537"/>
      <c r="N1727" s="1067"/>
      <c r="O1727" s="1067"/>
    </row>
    <row r="1728" spans="1:15" s="886" customFormat="1">
      <c r="A1728" s="883"/>
      <c r="B1728" s="1152"/>
      <c r="C1728" s="884"/>
      <c r="D1728" s="884"/>
      <c r="E1728" s="884"/>
      <c r="F1728" s="895"/>
      <c r="H1728" s="1153"/>
      <c r="J1728" s="1154"/>
      <c r="K1728" s="827"/>
      <c r="L1728" s="1537"/>
      <c r="M1728" s="1537"/>
      <c r="N1728" s="1067"/>
      <c r="O1728" s="1067"/>
    </row>
    <row r="1729" spans="1:15" s="886" customFormat="1">
      <c r="A1729" s="883"/>
      <c r="B1729" s="1152"/>
      <c r="C1729" s="884"/>
      <c r="D1729" s="884"/>
      <c r="E1729" s="884"/>
      <c r="F1729" s="895"/>
      <c r="H1729" s="1153"/>
      <c r="J1729" s="1154"/>
      <c r="K1729" s="827"/>
      <c r="L1729" s="1537"/>
      <c r="M1729" s="1537"/>
      <c r="N1729" s="1067"/>
      <c r="O1729" s="1067"/>
    </row>
    <row r="1730" spans="1:15" s="886" customFormat="1">
      <c r="A1730" s="883"/>
      <c r="B1730" s="1152"/>
      <c r="C1730" s="884"/>
      <c r="D1730" s="884"/>
      <c r="E1730" s="884"/>
      <c r="F1730" s="895"/>
      <c r="H1730" s="1153"/>
      <c r="J1730" s="1154"/>
      <c r="K1730" s="827"/>
      <c r="L1730" s="1537"/>
      <c r="M1730" s="1537"/>
      <c r="N1730" s="1067"/>
      <c r="O1730" s="1067"/>
    </row>
    <row r="1731" spans="1:15" s="886" customFormat="1">
      <c r="A1731" s="883"/>
      <c r="B1731" s="1152"/>
      <c r="C1731" s="884"/>
      <c r="D1731" s="884"/>
      <c r="E1731" s="884"/>
      <c r="F1731" s="895"/>
      <c r="H1731" s="1153"/>
      <c r="J1731" s="1154"/>
      <c r="K1731" s="827"/>
      <c r="L1731" s="1537"/>
      <c r="M1731" s="1537"/>
      <c r="N1731" s="1067"/>
      <c r="O1731" s="1067"/>
    </row>
    <row r="1732" spans="1:15" s="886" customFormat="1">
      <c r="A1732" s="883"/>
      <c r="B1732" s="1152"/>
      <c r="C1732" s="884"/>
      <c r="D1732" s="884"/>
      <c r="E1732" s="884"/>
      <c r="F1732" s="895"/>
      <c r="H1732" s="1153"/>
      <c r="J1732" s="1154"/>
      <c r="K1732" s="827"/>
      <c r="L1732" s="1537"/>
      <c r="M1732" s="1537"/>
      <c r="N1732" s="1067"/>
      <c r="O1732" s="1067"/>
    </row>
    <row r="1733" spans="1:15" s="886" customFormat="1">
      <c r="A1733" s="883"/>
      <c r="B1733" s="1152"/>
      <c r="C1733" s="884"/>
      <c r="D1733" s="884"/>
      <c r="E1733" s="884"/>
      <c r="F1733" s="895"/>
      <c r="H1733" s="1153"/>
      <c r="J1733" s="1154"/>
      <c r="K1733" s="827"/>
      <c r="L1733" s="1537"/>
      <c r="M1733" s="1537"/>
      <c r="N1733" s="1067"/>
      <c r="O1733" s="1067"/>
    </row>
    <row r="1734" spans="1:15" s="886" customFormat="1">
      <c r="A1734" s="883"/>
      <c r="B1734" s="1152"/>
      <c r="C1734" s="884"/>
      <c r="D1734" s="884"/>
      <c r="E1734" s="884"/>
      <c r="F1734" s="895"/>
      <c r="H1734" s="1153"/>
      <c r="J1734" s="1154"/>
      <c r="K1734" s="827"/>
      <c r="L1734" s="1537"/>
      <c r="M1734" s="1537"/>
      <c r="N1734" s="1067"/>
      <c r="O1734" s="1067"/>
    </row>
    <row r="1735" spans="1:15" s="886" customFormat="1">
      <c r="A1735" s="883"/>
      <c r="B1735" s="1152"/>
      <c r="C1735" s="884"/>
      <c r="D1735" s="884"/>
      <c r="E1735" s="884"/>
      <c r="F1735" s="895"/>
      <c r="H1735" s="1153"/>
      <c r="J1735" s="1154"/>
      <c r="K1735" s="827"/>
      <c r="L1735" s="1537"/>
      <c r="M1735" s="1537"/>
      <c r="N1735" s="1067"/>
      <c r="O1735" s="1067"/>
    </row>
    <row r="1736" spans="1:15" s="886" customFormat="1">
      <c r="A1736" s="883"/>
      <c r="B1736" s="1152"/>
      <c r="C1736" s="884"/>
      <c r="D1736" s="884"/>
      <c r="E1736" s="884"/>
      <c r="F1736" s="895"/>
      <c r="H1736" s="1153"/>
      <c r="J1736" s="1154"/>
      <c r="K1736" s="827"/>
      <c r="L1736" s="1537"/>
      <c r="M1736" s="1537"/>
      <c r="N1736" s="1067"/>
      <c r="O1736" s="1067"/>
    </row>
    <row r="1737" spans="1:15" s="886" customFormat="1">
      <c r="A1737" s="883"/>
      <c r="B1737" s="1152"/>
      <c r="C1737" s="884"/>
      <c r="D1737" s="884"/>
      <c r="E1737" s="884"/>
      <c r="F1737" s="895"/>
      <c r="H1737" s="1153"/>
      <c r="J1737" s="1154"/>
      <c r="K1737" s="827"/>
      <c r="L1737" s="1537"/>
      <c r="M1737" s="1537"/>
      <c r="N1737" s="1067"/>
      <c r="O1737" s="1067"/>
    </row>
    <row r="1738" spans="1:15" s="886" customFormat="1">
      <c r="A1738" s="883"/>
      <c r="B1738" s="1152"/>
      <c r="C1738" s="884"/>
      <c r="D1738" s="884"/>
      <c r="E1738" s="884"/>
      <c r="F1738" s="895"/>
      <c r="H1738" s="1153"/>
      <c r="J1738" s="1154"/>
      <c r="K1738" s="827"/>
      <c r="L1738" s="1537"/>
      <c r="M1738" s="1537"/>
      <c r="N1738" s="1067"/>
      <c r="O1738" s="1067"/>
    </row>
    <row r="1739" spans="1:15" s="886" customFormat="1">
      <c r="A1739" s="883"/>
      <c r="B1739" s="1152"/>
      <c r="C1739" s="884"/>
      <c r="D1739" s="884"/>
      <c r="E1739" s="884"/>
      <c r="F1739" s="895"/>
      <c r="H1739" s="1153"/>
      <c r="J1739" s="1154"/>
      <c r="K1739" s="827"/>
      <c r="L1739" s="1537"/>
      <c r="M1739" s="1537"/>
      <c r="N1739" s="1067"/>
      <c r="O1739" s="1067"/>
    </row>
    <row r="1740" spans="1:15" s="886" customFormat="1">
      <c r="A1740" s="883"/>
      <c r="B1740" s="1152"/>
      <c r="C1740" s="884"/>
      <c r="D1740" s="884"/>
      <c r="E1740" s="884"/>
      <c r="F1740" s="895"/>
      <c r="H1740" s="1153"/>
      <c r="J1740" s="1154"/>
      <c r="K1740" s="827"/>
      <c r="L1740" s="1537"/>
      <c r="M1740" s="1537"/>
      <c r="N1740" s="1067"/>
      <c r="O1740" s="1067"/>
    </row>
    <row r="1741" spans="1:15" s="886" customFormat="1">
      <c r="A1741" s="883"/>
      <c r="B1741" s="1152"/>
      <c r="C1741" s="884"/>
      <c r="D1741" s="884"/>
      <c r="E1741" s="884"/>
      <c r="F1741" s="895"/>
      <c r="H1741" s="1153"/>
      <c r="J1741" s="1154"/>
      <c r="K1741" s="827"/>
      <c r="L1741" s="1537"/>
      <c r="M1741" s="1537"/>
      <c r="N1741" s="1067"/>
      <c r="O1741" s="1067"/>
    </row>
    <row r="1742" spans="1:15" s="886" customFormat="1">
      <c r="A1742" s="883"/>
      <c r="B1742" s="1152"/>
      <c r="C1742" s="884"/>
      <c r="D1742" s="884"/>
      <c r="E1742" s="884"/>
      <c r="F1742" s="895"/>
      <c r="H1742" s="1153"/>
      <c r="J1742" s="1154"/>
      <c r="K1742" s="827"/>
      <c r="L1742" s="1537"/>
      <c r="M1742" s="1537"/>
      <c r="N1742" s="1067"/>
      <c r="O1742" s="1067"/>
    </row>
    <row r="1743" spans="1:15" s="886" customFormat="1">
      <c r="A1743" s="883"/>
      <c r="B1743" s="1152"/>
      <c r="C1743" s="884"/>
      <c r="D1743" s="884"/>
      <c r="E1743" s="884"/>
      <c r="F1743" s="895"/>
      <c r="H1743" s="1153"/>
      <c r="J1743" s="1154"/>
      <c r="K1743" s="827"/>
      <c r="L1743" s="1537"/>
      <c r="M1743" s="1537"/>
      <c r="N1743" s="1067"/>
      <c r="O1743" s="1067"/>
    </row>
    <row r="1744" spans="1:15" s="886" customFormat="1">
      <c r="A1744" s="883"/>
      <c r="B1744" s="1152"/>
      <c r="C1744" s="884"/>
      <c r="D1744" s="884"/>
      <c r="E1744" s="884"/>
      <c r="F1744" s="895"/>
      <c r="H1744" s="1153"/>
      <c r="J1744" s="1154"/>
      <c r="K1744" s="827"/>
      <c r="L1744" s="1537"/>
      <c r="M1744" s="1537"/>
      <c r="N1744" s="1067"/>
      <c r="O1744" s="1067"/>
    </row>
    <row r="1745" spans="1:15" s="886" customFormat="1">
      <c r="A1745" s="883"/>
      <c r="B1745" s="1152"/>
      <c r="C1745" s="884"/>
      <c r="D1745" s="884"/>
      <c r="E1745" s="884"/>
      <c r="F1745" s="895"/>
      <c r="H1745" s="1153"/>
      <c r="J1745" s="1154"/>
      <c r="K1745" s="827"/>
      <c r="L1745" s="1537"/>
      <c r="M1745" s="1537"/>
      <c r="N1745" s="1067"/>
      <c r="O1745" s="1067"/>
    </row>
    <row r="1746" spans="1:15" s="886" customFormat="1">
      <c r="A1746" s="883"/>
      <c r="B1746" s="1152"/>
      <c r="C1746" s="884"/>
      <c r="D1746" s="884"/>
      <c r="E1746" s="884"/>
      <c r="F1746" s="895"/>
      <c r="H1746" s="1153"/>
      <c r="J1746" s="1154"/>
      <c r="K1746" s="827"/>
      <c r="L1746" s="1537"/>
      <c r="M1746" s="1537"/>
      <c r="N1746" s="1067"/>
      <c r="O1746" s="1067"/>
    </row>
    <row r="1747" spans="1:15" s="886" customFormat="1">
      <c r="A1747" s="883"/>
      <c r="B1747" s="1152"/>
      <c r="C1747" s="884"/>
      <c r="D1747" s="884"/>
      <c r="E1747" s="884"/>
      <c r="F1747" s="895"/>
      <c r="H1747" s="1153"/>
      <c r="J1747" s="1154"/>
      <c r="K1747" s="827"/>
      <c r="L1747" s="1537"/>
      <c r="M1747" s="1537"/>
      <c r="N1747" s="1067"/>
      <c r="O1747" s="1067"/>
    </row>
    <row r="1748" spans="1:15" s="886" customFormat="1">
      <c r="A1748" s="883"/>
      <c r="B1748" s="1152"/>
      <c r="C1748" s="884"/>
      <c r="D1748" s="884"/>
      <c r="E1748" s="884"/>
      <c r="F1748" s="895"/>
      <c r="H1748" s="1153"/>
      <c r="J1748" s="1154"/>
      <c r="K1748" s="827"/>
      <c r="L1748" s="1537"/>
      <c r="M1748" s="1537"/>
      <c r="N1748" s="1067"/>
      <c r="O1748" s="1067"/>
    </row>
    <row r="1749" spans="1:15" s="886" customFormat="1">
      <c r="A1749" s="883"/>
      <c r="B1749" s="1152"/>
      <c r="C1749" s="884"/>
      <c r="D1749" s="884"/>
      <c r="E1749" s="884"/>
      <c r="F1749" s="895"/>
      <c r="H1749" s="1153"/>
      <c r="J1749" s="1154"/>
      <c r="K1749" s="827"/>
      <c r="L1749" s="1537"/>
      <c r="M1749" s="1537"/>
      <c r="N1749" s="1067"/>
      <c r="O1749" s="1067"/>
    </row>
    <row r="1750" spans="1:15" s="886" customFormat="1">
      <c r="A1750" s="883"/>
      <c r="B1750" s="1152"/>
      <c r="C1750" s="884"/>
      <c r="D1750" s="884"/>
      <c r="E1750" s="884"/>
      <c r="F1750" s="895"/>
      <c r="H1750" s="1153"/>
      <c r="J1750" s="1154"/>
      <c r="K1750" s="827"/>
      <c r="L1750" s="1537"/>
      <c r="M1750" s="1537"/>
      <c r="N1750" s="1067"/>
      <c r="O1750" s="1067"/>
    </row>
    <row r="1751" spans="1:15" s="886" customFormat="1">
      <c r="A1751" s="883"/>
      <c r="B1751" s="1152"/>
      <c r="C1751" s="884"/>
      <c r="D1751" s="884"/>
      <c r="E1751" s="884"/>
      <c r="F1751" s="895"/>
      <c r="H1751" s="1153"/>
      <c r="J1751" s="1154"/>
      <c r="K1751" s="827"/>
      <c r="L1751" s="1537"/>
      <c r="M1751" s="1537"/>
      <c r="N1751" s="1067"/>
      <c r="O1751" s="1067"/>
    </row>
    <row r="1752" spans="1:15" s="886" customFormat="1">
      <c r="A1752" s="883"/>
      <c r="B1752" s="1152"/>
      <c r="C1752" s="884"/>
      <c r="D1752" s="884"/>
      <c r="E1752" s="884"/>
      <c r="F1752" s="895"/>
      <c r="H1752" s="1153"/>
      <c r="J1752" s="1154"/>
      <c r="K1752" s="827"/>
      <c r="L1752" s="1537"/>
      <c r="M1752" s="1537"/>
      <c r="N1752" s="1067"/>
      <c r="O1752" s="1067"/>
    </row>
    <row r="1753" spans="1:15" s="886" customFormat="1">
      <c r="A1753" s="883"/>
      <c r="B1753" s="1152"/>
      <c r="C1753" s="884"/>
      <c r="D1753" s="884"/>
      <c r="E1753" s="884"/>
      <c r="F1753" s="895"/>
      <c r="H1753" s="1153"/>
      <c r="J1753" s="1154"/>
      <c r="K1753" s="827"/>
      <c r="L1753" s="1537"/>
      <c r="M1753" s="1537"/>
      <c r="N1753" s="1067"/>
      <c r="O1753" s="1067"/>
    </row>
    <row r="1754" spans="1:15" s="886" customFormat="1">
      <c r="A1754" s="883"/>
      <c r="B1754" s="1152"/>
      <c r="C1754" s="884"/>
      <c r="D1754" s="884"/>
      <c r="E1754" s="884"/>
      <c r="F1754" s="895"/>
      <c r="H1754" s="1153"/>
      <c r="J1754" s="1154"/>
      <c r="K1754" s="827"/>
      <c r="L1754" s="1537"/>
      <c r="M1754" s="1537"/>
      <c r="N1754" s="1067"/>
      <c r="O1754" s="1067"/>
    </row>
    <row r="1755" spans="1:15" s="886" customFormat="1">
      <c r="A1755" s="883"/>
      <c r="B1755" s="1152"/>
      <c r="C1755" s="884"/>
      <c r="D1755" s="884"/>
      <c r="E1755" s="884"/>
      <c r="F1755" s="895"/>
      <c r="H1755" s="1153"/>
      <c r="J1755" s="1154"/>
      <c r="K1755" s="827"/>
      <c r="L1755" s="1537"/>
      <c r="M1755" s="1537"/>
      <c r="N1755" s="1067"/>
      <c r="O1755" s="1067"/>
    </row>
    <row r="1756" spans="1:15" s="886" customFormat="1">
      <c r="A1756" s="883"/>
      <c r="B1756" s="1152"/>
      <c r="C1756" s="884"/>
      <c r="D1756" s="884"/>
      <c r="E1756" s="884"/>
      <c r="F1756" s="895"/>
      <c r="H1756" s="1153"/>
      <c r="J1756" s="1154"/>
      <c r="K1756" s="827"/>
      <c r="L1756" s="1537"/>
      <c r="M1756" s="1537"/>
      <c r="N1756" s="1067"/>
      <c r="O1756" s="1067"/>
    </row>
    <row r="1757" spans="1:15" s="886" customFormat="1">
      <c r="A1757" s="883"/>
      <c r="B1757" s="1152"/>
      <c r="C1757" s="884"/>
      <c r="D1757" s="884"/>
      <c r="E1757" s="884"/>
      <c r="F1757" s="895"/>
      <c r="H1757" s="1153"/>
      <c r="J1757" s="1154"/>
      <c r="K1757" s="827"/>
      <c r="L1757" s="1537"/>
      <c r="M1757" s="1537"/>
      <c r="N1757" s="1067"/>
      <c r="O1757" s="1067"/>
    </row>
    <row r="1758" spans="1:15" s="886" customFormat="1">
      <c r="A1758" s="883"/>
      <c r="B1758" s="1152"/>
      <c r="C1758" s="884"/>
      <c r="D1758" s="884"/>
      <c r="E1758" s="884"/>
      <c r="F1758" s="895"/>
      <c r="H1758" s="1153"/>
      <c r="J1758" s="1154"/>
      <c r="K1758" s="827"/>
      <c r="L1758" s="1537"/>
      <c r="M1758" s="1537"/>
      <c r="N1758" s="1067"/>
      <c r="O1758" s="1067"/>
    </row>
    <row r="1759" spans="1:15" s="886" customFormat="1">
      <c r="A1759" s="883"/>
      <c r="B1759" s="1152"/>
      <c r="C1759" s="884"/>
      <c r="D1759" s="884"/>
      <c r="E1759" s="884"/>
      <c r="F1759" s="895"/>
      <c r="H1759" s="1153"/>
      <c r="J1759" s="1154"/>
      <c r="K1759" s="827"/>
      <c r="L1759" s="1537"/>
      <c r="M1759" s="1537"/>
      <c r="N1759" s="1067"/>
      <c r="O1759" s="1067"/>
    </row>
    <row r="1760" spans="1:15" s="886" customFormat="1">
      <c r="A1760" s="883"/>
      <c r="B1760" s="1152"/>
      <c r="C1760" s="884"/>
      <c r="D1760" s="884"/>
      <c r="E1760" s="884"/>
      <c r="F1760" s="895"/>
      <c r="H1760" s="1153"/>
      <c r="J1760" s="1154"/>
      <c r="K1760" s="827"/>
      <c r="L1760" s="1537"/>
      <c r="M1760" s="1537"/>
      <c r="N1760" s="1067"/>
      <c r="O1760" s="1067"/>
    </row>
    <row r="1761" spans="1:15" s="886" customFormat="1">
      <c r="A1761" s="883"/>
      <c r="B1761" s="1152"/>
      <c r="C1761" s="884"/>
      <c r="D1761" s="884"/>
      <c r="E1761" s="884"/>
      <c r="F1761" s="895"/>
      <c r="H1761" s="1153"/>
      <c r="J1761" s="1154"/>
      <c r="K1761" s="827"/>
      <c r="L1761" s="1537"/>
      <c r="M1761" s="1537"/>
      <c r="N1761" s="1067"/>
      <c r="O1761" s="1067"/>
    </row>
    <row r="1762" spans="1:15" s="886" customFormat="1">
      <c r="A1762" s="883"/>
      <c r="B1762" s="1152"/>
      <c r="C1762" s="884"/>
      <c r="D1762" s="884"/>
      <c r="E1762" s="884"/>
      <c r="F1762" s="895"/>
      <c r="H1762" s="1153"/>
      <c r="J1762" s="1154"/>
      <c r="K1762" s="827"/>
      <c r="L1762" s="1537"/>
      <c r="M1762" s="1537"/>
      <c r="N1762" s="1067"/>
      <c r="O1762" s="1067"/>
    </row>
    <row r="1763" spans="1:15" s="886" customFormat="1">
      <c r="A1763" s="883"/>
      <c r="B1763" s="1152"/>
      <c r="C1763" s="884"/>
      <c r="D1763" s="884"/>
      <c r="E1763" s="884"/>
      <c r="F1763" s="895"/>
      <c r="H1763" s="1153"/>
      <c r="J1763" s="1154"/>
      <c r="K1763" s="827"/>
      <c r="L1763" s="1537"/>
      <c r="M1763" s="1537"/>
      <c r="N1763" s="1067"/>
      <c r="O1763" s="1067"/>
    </row>
    <row r="1764" spans="1:15" s="886" customFormat="1">
      <c r="A1764" s="883"/>
      <c r="B1764" s="1152"/>
      <c r="C1764" s="884"/>
      <c r="D1764" s="884"/>
      <c r="E1764" s="884"/>
      <c r="F1764" s="895"/>
      <c r="H1764" s="1153"/>
      <c r="J1764" s="1154"/>
      <c r="K1764" s="827"/>
      <c r="L1764" s="1537"/>
      <c r="M1764" s="1537"/>
      <c r="N1764" s="1067"/>
      <c r="O1764" s="1067"/>
    </row>
    <row r="1765" spans="1:15" s="886" customFormat="1">
      <c r="A1765" s="883"/>
      <c r="B1765" s="1152"/>
      <c r="C1765" s="884"/>
      <c r="D1765" s="884"/>
      <c r="E1765" s="884"/>
      <c r="F1765" s="895"/>
      <c r="H1765" s="1153"/>
      <c r="J1765" s="1154"/>
      <c r="K1765" s="827"/>
      <c r="L1765" s="1537"/>
      <c r="M1765" s="1537"/>
      <c r="N1765" s="1067"/>
      <c r="O1765" s="1067"/>
    </row>
    <row r="1766" spans="1:15" s="886" customFormat="1">
      <c r="A1766" s="883"/>
      <c r="B1766" s="1152"/>
      <c r="C1766" s="884"/>
      <c r="D1766" s="884"/>
      <c r="E1766" s="884"/>
      <c r="F1766" s="895"/>
      <c r="H1766" s="1153"/>
      <c r="J1766" s="1154"/>
      <c r="K1766" s="827"/>
      <c r="L1766" s="1537"/>
      <c r="M1766" s="1537"/>
      <c r="N1766" s="1067"/>
      <c r="O1766" s="1067"/>
    </row>
    <row r="1767" spans="1:15" s="886" customFormat="1">
      <c r="A1767" s="883"/>
      <c r="B1767" s="1152"/>
      <c r="C1767" s="884"/>
      <c r="D1767" s="884"/>
      <c r="E1767" s="884"/>
      <c r="F1767" s="895"/>
      <c r="H1767" s="1153"/>
      <c r="J1767" s="1154"/>
      <c r="K1767" s="827"/>
      <c r="L1767" s="1537"/>
      <c r="M1767" s="1537"/>
      <c r="N1767" s="1067"/>
      <c r="O1767" s="1067"/>
    </row>
    <row r="1768" spans="1:15" s="886" customFormat="1">
      <c r="A1768" s="883"/>
      <c r="B1768" s="1152"/>
      <c r="C1768" s="884"/>
      <c r="D1768" s="884"/>
      <c r="E1768" s="884"/>
      <c r="F1768" s="895"/>
      <c r="H1768" s="1153"/>
      <c r="J1768" s="1154"/>
      <c r="K1768" s="827"/>
      <c r="L1768" s="1537"/>
      <c r="M1768" s="1537"/>
      <c r="N1768" s="1067"/>
      <c r="O1768" s="1067"/>
    </row>
    <row r="1769" spans="1:15" s="886" customFormat="1">
      <c r="A1769" s="883"/>
      <c r="B1769" s="1152"/>
      <c r="C1769" s="884"/>
      <c r="D1769" s="884"/>
      <c r="E1769" s="884"/>
      <c r="F1769" s="895"/>
      <c r="H1769" s="1153"/>
      <c r="J1769" s="1154"/>
      <c r="K1769" s="827"/>
      <c r="L1769" s="1537"/>
      <c r="M1769" s="1537"/>
      <c r="N1769" s="1067"/>
      <c r="O1769" s="1067"/>
    </row>
    <row r="1770" spans="1:15" s="886" customFormat="1">
      <c r="A1770" s="883"/>
      <c r="B1770" s="1152"/>
      <c r="C1770" s="884"/>
      <c r="D1770" s="884"/>
      <c r="E1770" s="884"/>
      <c r="F1770" s="895"/>
      <c r="H1770" s="1153"/>
      <c r="J1770" s="1154"/>
      <c r="K1770" s="827"/>
      <c r="L1770" s="1537"/>
      <c r="M1770" s="1537"/>
      <c r="N1770" s="1067"/>
      <c r="O1770" s="1067"/>
    </row>
    <row r="1771" spans="1:15" s="886" customFormat="1">
      <c r="A1771" s="883"/>
      <c r="B1771" s="1152"/>
      <c r="C1771" s="884"/>
      <c r="D1771" s="884"/>
      <c r="E1771" s="884"/>
      <c r="F1771" s="895"/>
      <c r="H1771" s="1153"/>
      <c r="J1771" s="1154"/>
      <c r="K1771" s="827"/>
      <c r="L1771" s="1537"/>
      <c r="M1771" s="1537"/>
      <c r="N1771" s="1067"/>
      <c r="O1771" s="1067"/>
    </row>
    <row r="1772" spans="1:15" s="886" customFormat="1">
      <c r="A1772" s="883"/>
      <c r="B1772" s="1152"/>
      <c r="C1772" s="884"/>
      <c r="D1772" s="884"/>
      <c r="E1772" s="884"/>
      <c r="F1772" s="895"/>
      <c r="H1772" s="1153"/>
      <c r="J1772" s="1154"/>
      <c r="K1772" s="827"/>
      <c r="L1772" s="1537"/>
      <c r="M1772" s="1537"/>
      <c r="N1772" s="1067"/>
      <c r="O1772" s="1067"/>
    </row>
    <row r="1773" spans="1:15" s="886" customFormat="1">
      <c r="A1773" s="883"/>
      <c r="B1773" s="1152"/>
      <c r="C1773" s="884"/>
      <c r="D1773" s="884"/>
      <c r="E1773" s="884"/>
      <c r="F1773" s="895"/>
      <c r="H1773" s="1153"/>
      <c r="J1773" s="1154"/>
      <c r="K1773" s="827"/>
      <c r="L1773" s="1537"/>
      <c r="M1773" s="1537"/>
      <c r="N1773" s="1067"/>
      <c r="O1773" s="1067"/>
    </row>
    <row r="1774" spans="1:15" s="886" customFormat="1">
      <c r="A1774" s="883"/>
      <c r="B1774" s="1152"/>
      <c r="C1774" s="884"/>
      <c r="D1774" s="884"/>
      <c r="E1774" s="884"/>
      <c r="F1774" s="895"/>
      <c r="H1774" s="1153"/>
      <c r="J1774" s="1154"/>
      <c r="K1774" s="827"/>
      <c r="L1774" s="1537"/>
      <c r="M1774" s="1537"/>
      <c r="N1774" s="1067"/>
      <c r="O1774" s="1067"/>
    </row>
    <row r="1775" spans="1:15" s="886" customFormat="1">
      <c r="A1775" s="883"/>
      <c r="B1775" s="1152"/>
      <c r="C1775" s="884"/>
      <c r="D1775" s="884"/>
      <c r="E1775" s="884"/>
      <c r="F1775" s="895"/>
      <c r="H1775" s="1153"/>
      <c r="J1775" s="1154"/>
      <c r="K1775" s="827"/>
      <c r="L1775" s="1537"/>
      <c r="M1775" s="1537"/>
      <c r="N1775" s="1067"/>
      <c r="O1775" s="1067"/>
    </row>
    <row r="1776" spans="1:15" s="886" customFormat="1">
      <c r="A1776" s="883"/>
      <c r="B1776" s="1152"/>
      <c r="C1776" s="884"/>
      <c r="D1776" s="884"/>
      <c r="E1776" s="884"/>
      <c r="F1776" s="895"/>
      <c r="H1776" s="1153"/>
      <c r="J1776" s="1154"/>
      <c r="K1776" s="827"/>
      <c r="L1776" s="1537"/>
      <c r="M1776" s="1537"/>
      <c r="N1776" s="1067"/>
      <c r="O1776" s="1067"/>
    </row>
    <row r="1777" spans="1:15" s="886" customFormat="1">
      <c r="A1777" s="883"/>
      <c r="B1777" s="1152"/>
      <c r="C1777" s="884"/>
      <c r="D1777" s="884"/>
      <c r="E1777" s="884"/>
      <c r="F1777" s="895"/>
      <c r="H1777" s="1153"/>
      <c r="J1777" s="1154"/>
      <c r="K1777" s="827"/>
      <c r="L1777" s="1537"/>
      <c r="M1777" s="1537"/>
      <c r="N1777" s="1067"/>
      <c r="O1777" s="1067"/>
    </row>
    <row r="1778" spans="1:15" s="886" customFormat="1">
      <c r="A1778" s="883"/>
      <c r="B1778" s="1152"/>
      <c r="C1778" s="884"/>
      <c r="D1778" s="884"/>
      <c r="E1778" s="884"/>
      <c r="F1778" s="895"/>
      <c r="H1778" s="1153"/>
      <c r="J1778" s="1154"/>
      <c r="K1778" s="827"/>
      <c r="L1778" s="1537"/>
      <c r="M1778" s="1537"/>
      <c r="N1778" s="1067"/>
      <c r="O1778" s="1067"/>
    </row>
    <row r="1779" spans="1:15" s="886" customFormat="1">
      <c r="A1779" s="883"/>
      <c r="B1779" s="1152"/>
      <c r="C1779" s="884"/>
      <c r="D1779" s="884"/>
      <c r="E1779" s="884"/>
      <c r="F1779" s="895"/>
      <c r="H1779" s="1153"/>
      <c r="J1779" s="1154"/>
      <c r="K1779" s="827"/>
      <c r="L1779" s="1537"/>
      <c r="M1779" s="1537"/>
      <c r="N1779" s="1067"/>
      <c r="O1779" s="1067"/>
    </row>
    <row r="1780" spans="1:15" s="886" customFormat="1">
      <c r="A1780" s="883"/>
      <c r="B1780" s="1152"/>
      <c r="C1780" s="884"/>
      <c r="D1780" s="884"/>
      <c r="E1780" s="884"/>
      <c r="F1780" s="895"/>
      <c r="H1780" s="1153"/>
      <c r="J1780" s="1154"/>
      <c r="K1780" s="827"/>
      <c r="L1780" s="1537"/>
      <c r="M1780" s="1537"/>
      <c r="N1780" s="1067"/>
      <c r="O1780" s="1067"/>
    </row>
    <row r="1781" spans="1:15" s="886" customFormat="1">
      <c r="A1781" s="883"/>
      <c r="B1781" s="1152"/>
      <c r="C1781" s="884"/>
      <c r="D1781" s="884"/>
      <c r="E1781" s="884"/>
      <c r="F1781" s="895"/>
      <c r="H1781" s="1153"/>
      <c r="J1781" s="1154"/>
      <c r="K1781" s="827"/>
      <c r="L1781" s="1537"/>
      <c r="M1781" s="1537"/>
      <c r="N1781" s="1067"/>
      <c r="O1781" s="1067"/>
    </row>
    <row r="1782" spans="1:15" s="886" customFormat="1">
      <c r="A1782" s="883"/>
      <c r="B1782" s="1152"/>
      <c r="C1782" s="884"/>
      <c r="D1782" s="884"/>
      <c r="E1782" s="884"/>
      <c r="F1782" s="895"/>
      <c r="H1782" s="1153"/>
      <c r="J1782" s="1154"/>
      <c r="K1782" s="827"/>
      <c r="L1782" s="1537"/>
      <c r="M1782" s="1537"/>
      <c r="N1782" s="1067"/>
      <c r="O1782" s="1067"/>
    </row>
    <row r="1783" spans="1:15" s="886" customFormat="1">
      <c r="A1783" s="883"/>
      <c r="B1783" s="1152"/>
      <c r="C1783" s="884"/>
      <c r="D1783" s="884"/>
      <c r="E1783" s="884"/>
      <c r="F1783" s="895"/>
      <c r="H1783" s="1153"/>
      <c r="J1783" s="1154"/>
      <c r="K1783" s="827"/>
      <c r="L1783" s="1537"/>
      <c r="M1783" s="1537"/>
      <c r="N1783" s="1067"/>
      <c r="O1783" s="1067"/>
    </row>
    <row r="1784" spans="1:15" s="886" customFormat="1">
      <c r="A1784" s="883"/>
      <c r="B1784" s="1152"/>
      <c r="C1784" s="884"/>
      <c r="D1784" s="884"/>
      <c r="E1784" s="884"/>
      <c r="F1784" s="895"/>
      <c r="H1784" s="1153"/>
      <c r="J1784" s="1154"/>
      <c r="K1784" s="827"/>
      <c r="L1784" s="1537"/>
      <c r="M1784" s="1537"/>
      <c r="N1784" s="1067"/>
      <c r="O1784" s="1067"/>
    </row>
    <row r="1785" spans="1:15" s="886" customFormat="1">
      <c r="A1785" s="883"/>
      <c r="B1785" s="1152"/>
      <c r="C1785" s="884"/>
      <c r="D1785" s="884"/>
      <c r="E1785" s="884"/>
      <c r="F1785" s="895"/>
      <c r="H1785" s="1153"/>
      <c r="J1785" s="1154"/>
      <c r="K1785" s="827"/>
      <c r="L1785" s="1537"/>
      <c r="M1785" s="1537"/>
      <c r="N1785" s="1067"/>
      <c r="O1785" s="1067"/>
    </row>
    <row r="1786" spans="1:15" s="886" customFormat="1">
      <c r="A1786" s="883"/>
      <c r="B1786" s="1152"/>
      <c r="C1786" s="884"/>
      <c r="D1786" s="884"/>
      <c r="E1786" s="884"/>
      <c r="F1786" s="895"/>
      <c r="H1786" s="1153"/>
      <c r="J1786" s="1154"/>
      <c r="K1786" s="827"/>
      <c r="L1786" s="1537"/>
      <c r="M1786" s="1537"/>
      <c r="N1786" s="1067"/>
      <c r="O1786" s="1067"/>
    </row>
    <row r="1787" spans="1:15" s="886" customFormat="1">
      <c r="A1787" s="883"/>
      <c r="B1787" s="1152"/>
      <c r="C1787" s="884"/>
      <c r="D1787" s="884"/>
      <c r="E1787" s="884"/>
      <c r="F1787" s="895"/>
      <c r="H1787" s="1153"/>
      <c r="J1787" s="1154"/>
      <c r="K1787" s="827"/>
      <c r="L1787" s="1537"/>
      <c r="M1787" s="1537"/>
      <c r="N1787" s="1067"/>
      <c r="O1787" s="1067"/>
    </row>
    <row r="1788" spans="1:15" s="886" customFormat="1">
      <c r="A1788" s="883"/>
      <c r="B1788" s="1152"/>
      <c r="C1788" s="884"/>
      <c r="D1788" s="884"/>
      <c r="E1788" s="884"/>
      <c r="F1788" s="895"/>
      <c r="H1788" s="1153"/>
      <c r="J1788" s="1154"/>
      <c r="K1788" s="827"/>
      <c r="L1788" s="1537"/>
      <c r="M1788" s="1537"/>
      <c r="N1788" s="1067"/>
      <c r="O1788" s="1067"/>
    </row>
    <row r="1789" spans="1:15" s="886" customFormat="1">
      <c r="A1789" s="883"/>
      <c r="B1789" s="1152"/>
      <c r="C1789" s="884"/>
      <c r="D1789" s="884"/>
      <c r="E1789" s="884"/>
      <c r="F1789" s="895"/>
      <c r="H1789" s="1153"/>
      <c r="J1789" s="1154"/>
      <c r="K1789" s="827"/>
      <c r="L1789" s="1537"/>
      <c r="M1789" s="1537"/>
      <c r="N1789" s="1067"/>
      <c r="O1789" s="1067"/>
    </row>
    <row r="1790" spans="1:15" s="886" customFormat="1">
      <c r="A1790" s="883"/>
      <c r="B1790" s="1152"/>
      <c r="C1790" s="884"/>
      <c r="D1790" s="884"/>
      <c r="E1790" s="884"/>
      <c r="F1790" s="895"/>
      <c r="H1790" s="1153"/>
      <c r="J1790" s="1154"/>
      <c r="K1790" s="827"/>
      <c r="L1790" s="1537"/>
      <c r="M1790" s="1537"/>
      <c r="N1790" s="1067"/>
      <c r="O1790" s="1067"/>
    </row>
    <row r="1791" spans="1:15" s="886" customFormat="1">
      <c r="A1791" s="883"/>
      <c r="B1791" s="1152"/>
      <c r="C1791" s="884"/>
      <c r="D1791" s="884"/>
      <c r="E1791" s="884"/>
      <c r="F1791" s="895"/>
      <c r="H1791" s="1153"/>
      <c r="J1791" s="1154"/>
      <c r="K1791" s="827"/>
      <c r="L1791" s="1537"/>
      <c r="M1791" s="1537"/>
      <c r="N1791" s="1067"/>
      <c r="O1791" s="1067"/>
    </row>
    <row r="1792" spans="1:15" s="886" customFormat="1">
      <c r="A1792" s="883"/>
      <c r="B1792" s="1152"/>
      <c r="C1792" s="884"/>
      <c r="D1792" s="884"/>
      <c r="E1792" s="884"/>
      <c r="F1792" s="895"/>
      <c r="H1792" s="1153"/>
      <c r="J1792" s="1154"/>
      <c r="K1792" s="827"/>
      <c r="L1792" s="1537"/>
      <c r="M1792" s="1537"/>
      <c r="N1792" s="1067"/>
      <c r="O1792" s="1067"/>
    </row>
    <row r="1793" spans="1:15" s="886" customFormat="1">
      <c r="A1793" s="883"/>
      <c r="B1793" s="1152"/>
      <c r="C1793" s="884"/>
      <c r="D1793" s="884"/>
      <c r="E1793" s="884"/>
      <c r="F1793" s="895"/>
      <c r="H1793" s="1153"/>
      <c r="J1793" s="1154"/>
      <c r="K1793" s="827"/>
      <c r="L1793" s="1537"/>
      <c r="M1793" s="1537"/>
      <c r="N1793" s="1067"/>
      <c r="O1793" s="1067"/>
    </row>
    <row r="1794" spans="1:15" s="886" customFormat="1">
      <c r="A1794" s="883"/>
      <c r="B1794" s="1152"/>
      <c r="C1794" s="884"/>
      <c r="D1794" s="884"/>
      <c r="E1794" s="884"/>
      <c r="F1794" s="895"/>
      <c r="H1794" s="1153"/>
      <c r="J1794" s="1154"/>
      <c r="K1794" s="827"/>
      <c r="L1794" s="1537"/>
      <c r="M1794" s="1537"/>
      <c r="N1794" s="1067"/>
      <c r="O1794" s="1067"/>
    </row>
    <row r="1795" spans="1:15" s="886" customFormat="1">
      <c r="A1795" s="883"/>
      <c r="B1795" s="1152"/>
      <c r="C1795" s="884"/>
      <c r="D1795" s="884"/>
      <c r="E1795" s="884"/>
      <c r="F1795" s="895"/>
      <c r="H1795" s="1153"/>
      <c r="J1795" s="1154"/>
      <c r="K1795" s="827"/>
      <c r="L1795" s="1537"/>
      <c r="M1795" s="1537"/>
      <c r="N1795" s="1067"/>
      <c r="O1795" s="1067"/>
    </row>
    <row r="1796" spans="1:15" s="886" customFormat="1">
      <c r="A1796" s="883"/>
      <c r="B1796" s="1152"/>
      <c r="C1796" s="884"/>
      <c r="D1796" s="884"/>
      <c r="E1796" s="884"/>
      <c r="F1796" s="895"/>
      <c r="H1796" s="1153"/>
      <c r="J1796" s="1154"/>
      <c r="K1796" s="827"/>
      <c r="L1796" s="1537"/>
      <c r="M1796" s="1537"/>
      <c r="N1796" s="1067"/>
      <c r="O1796" s="1067"/>
    </row>
    <row r="1797" spans="1:15" s="886" customFormat="1">
      <c r="A1797" s="883"/>
      <c r="B1797" s="1152"/>
      <c r="C1797" s="884"/>
      <c r="D1797" s="884"/>
      <c r="E1797" s="884"/>
      <c r="F1797" s="895"/>
      <c r="H1797" s="1153"/>
      <c r="J1797" s="1154"/>
      <c r="K1797" s="827"/>
      <c r="L1797" s="1537"/>
      <c r="M1797" s="1537"/>
      <c r="N1797" s="1067"/>
      <c r="O1797" s="1067"/>
    </row>
    <row r="1798" spans="1:15" s="886" customFormat="1">
      <c r="A1798" s="883"/>
      <c r="B1798" s="1152"/>
      <c r="C1798" s="884"/>
      <c r="D1798" s="884"/>
      <c r="E1798" s="884"/>
      <c r="F1798" s="895"/>
      <c r="H1798" s="1153"/>
      <c r="J1798" s="1154"/>
      <c r="K1798" s="827"/>
      <c r="L1798" s="1537"/>
      <c r="M1798" s="1537"/>
      <c r="N1798" s="1067"/>
      <c r="O1798" s="1067"/>
    </row>
    <row r="1799" spans="1:15" s="886" customFormat="1">
      <c r="A1799" s="883"/>
      <c r="B1799" s="1152"/>
      <c r="C1799" s="884"/>
      <c r="D1799" s="884"/>
      <c r="E1799" s="884"/>
      <c r="F1799" s="895"/>
      <c r="H1799" s="1153"/>
      <c r="J1799" s="1154"/>
      <c r="K1799" s="827"/>
      <c r="L1799" s="1537"/>
      <c r="M1799" s="1537"/>
      <c r="N1799" s="1067"/>
      <c r="O1799" s="1067"/>
    </row>
    <row r="1800" spans="1:15" s="886" customFormat="1">
      <c r="A1800" s="883"/>
      <c r="B1800" s="1152"/>
      <c r="C1800" s="884"/>
      <c r="D1800" s="884"/>
      <c r="E1800" s="884"/>
      <c r="F1800" s="895"/>
      <c r="H1800" s="1153"/>
      <c r="J1800" s="1154"/>
      <c r="K1800" s="827"/>
      <c r="L1800" s="1537"/>
      <c r="M1800" s="1537"/>
      <c r="N1800" s="1067"/>
      <c r="O1800" s="1067"/>
    </row>
    <row r="1801" spans="1:15" s="886" customFormat="1">
      <c r="A1801" s="883"/>
      <c r="B1801" s="1152"/>
      <c r="C1801" s="884"/>
      <c r="D1801" s="884"/>
      <c r="E1801" s="884"/>
      <c r="F1801" s="895"/>
      <c r="H1801" s="1153"/>
      <c r="J1801" s="1154"/>
      <c r="K1801" s="827"/>
      <c r="L1801" s="1537"/>
      <c r="M1801" s="1537"/>
      <c r="N1801" s="1067"/>
      <c r="O1801" s="1067"/>
    </row>
    <row r="1802" spans="1:15" s="886" customFormat="1">
      <c r="A1802" s="883"/>
      <c r="B1802" s="1152"/>
      <c r="C1802" s="884"/>
      <c r="D1802" s="884"/>
      <c r="E1802" s="884"/>
      <c r="F1802" s="895"/>
      <c r="H1802" s="1153"/>
      <c r="J1802" s="1154"/>
      <c r="K1802" s="827"/>
      <c r="L1802" s="1537"/>
      <c r="M1802" s="1537"/>
      <c r="N1802" s="1067"/>
      <c r="O1802" s="1067"/>
    </row>
    <row r="1803" spans="1:15" s="886" customFormat="1">
      <c r="A1803" s="883"/>
      <c r="B1803" s="1152"/>
      <c r="C1803" s="884"/>
      <c r="D1803" s="884"/>
      <c r="E1803" s="884"/>
      <c r="F1803" s="895"/>
      <c r="H1803" s="1153"/>
      <c r="J1803" s="1154"/>
      <c r="K1803" s="827"/>
      <c r="L1803" s="1537"/>
      <c r="M1803" s="1537"/>
      <c r="N1803" s="1067"/>
      <c r="O1803" s="1067"/>
    </row>
    <row r="1804" spans="1:15" s="886" customFormat="1">
      <c r="A1804" s="883"/>
      <c r="B1804" s="1152"/>
      <c r="C1804" s="884"/>
      <c r="D1804" s="884"/>
      <c r="E1804" s="884"/>
      <c r="F1804" s="895"/>
      <c r="H1804" s="1153"/>
      <c r="J1804" s="1154"/>
      <c r="K1804" s="827"/>
      <c r="L1804" s="1537"/>
      <c r="M1804" s="1537"/>
      <c r="N1804" s="1067"/>
      <c r="O1804" s="1067"/>
    </row>
    <row r="1805" spans="1:15" s="886" customFormat="1">
      <c r="A1805" s="883"/>
      <c r="B1805" s="1152"/>
      <c r="C1805" s="884"/>
      <c r="D1805" s="884"/>
      <c r="E1805" s="884"/>
      <c r="F1805" s="895"/>
      <c r="H1805" s="1153"/>
      <c r="J1805" s="1154"/>
      <c r="K1805" s="827"/>
      <c r="L1805" s="1537"/>
      <c r="M1805" s="1537"/>
      <c r="N1805" s="1067"/>
      <c r="O1805" s="1067"/>
    </row>
    <row r="1806" spans="1:15" s="886" customFormat="1">
      <c r="A1806" s="883"/>
      <c r="B1806" s="1152"/>
      <c r="C1806" s="884"/>
      <c r="D1806" s="884"/>
      <c r="E1806" s="884"/>
      <c r="F1806" s="895"/>
      <c r="H1806" s="1153"/>
      <c r="J1806" s="1154"/>
      <c r="K1806" s="827"/>
      <c r="L1806" s="1537"/>
      <c r="M1806" s="1537"/>
      <c r="N1806" s="1067"/>
      <c r="O1806" s="1067"/>
    </row>
    <row r="1807" spans="1:15" s="886" customFormat="1">
      <c r="A1807" s="883"/>
      <c r="B1807" s="1152"/>
      <c r="C1807" s="884"/>
      <c r="D1807" s="884"/>
      <c r="E1807" s="884"/>
      <c r="F1807" s="895"/>
      <c r="H1807" s="1153"/>
      <c r="J1807" s="1154"/>
      <c r="K1807" s="827"/>
      <c r="L1807" s="1537"/>
      <c r="M1807" s="1537"/>
      <c r="N1807" s="1067"/>
      <c r="O1807" s="1067"/>
    </row>
    <row r="1808" spans="1:15" s="886" customFormat="1">
      <c r="A1808" s="883"/>
      <c r="B1808" s="1152"/>
      <c r="C1808" s="884"/>
      <c r="D1808" s="884"/>
      <c r="E1808" s="884"/>
      <c r="F1808" s="895"/>
      <c r="H1808" s="1153"/>
      <c r="J1808" s="1154"/>
      <c r="K1808" s="827"/>
      <c r="L1808" s="1537"/>
      <c r="M1808" s="1537"/>
      <c r="N1808" s="1067"/>
      <c r="O1808" s="1067"/>
    </row>
    <row r="1809" spans="1:15" s="886" customFormat="1">
      <c r="A1809" s="883"/>
      <c r="B1809" s="1152"/>
      <c r="C1809" s="884"/>
      <c r="D1809" s="884"/>
      <c r="E1809" s="884"/>
      <c r="F1809" s="895"/>
      <c r="H1809" s="1153"/>
      <c r="J1809" s="1154"/>
      <c r="K1809" s="827"/>
      <c r="L1809" s="1537"/>
      <c r="M1809" s="1537"/>
      <c r="N1809" s="1067"/>
      <c r="O1809" s="1067"/>
    </row>
    <row r="1810" spans="1:15" s="886" customFormat="1">
      <c r="A1810" s="883"/>
      <c r="B1810" s="1152"/>
      <c r="C1810" s="884"/>
      <c r="D1810" s="884"/>
      <c r="E1810" s="884"/>
      <c r="F1810" s="895"/>
      <c r="H1810" s="1153"/>
      <c r="J1810" s="1154"/>
      <c r="K1810" s="827"/>
      <c r="L1810" s="1537"/>
      <c r="M1810" s="1537"/>
      <c r="N1810" s="1067"/>
      <c r="O1810" s="1067"/>
    </row>
    <row r="1811" spans="1:15" s="886" customFormat="1">
      <c r="A1811" s="883"/>
      <c r="B1811" s="1152"/>
      <c r="C1811" s="884"/>
      <c r="D1811" s="884"/>
      <c r="E1811" s="884"/>
      <c r="F1811" s="895"/>
      <c r="H1811" s="1153"/>
      <c r="J1811" s="1154"/>
      <c r="K1811" s="827"/>
      <c r="L1811" s="1537"/>
      <c r="M1811" s="1537"/>
      <c r="N1811" s="1067"/>
      <c r="O1811" s="1067"/>
    </row>
    <row r="1812" spans="1:15" s="886" customFormat="1">
      <c r="A1812" s="883"/>
      <c r="B1812" s="1152"/>
      <c r="C1812" s="884"/>
      <c r="D1812" s="884"/>
      <c r="E1812" s="884"/>
      <c r="F1812" s="895"/>
      <c r="H1812" s="1153"/>
      <c r="J1812" s="1154"/>
      <c r="K1812" s="827"/>
      <c r="L1812" s="1537"/>
      <c r="M1812" s="1537"/>
      <c r="N1812" s="1067"/>
      <c r="O1812" s="1067"/>
    </row>
    <row r="1813" spans="1:15" s="886" customFormat="1">
      <c r="A1813" s="883"/>
      <c r="B1813" s="1152"/>
      <c r="C1813" s="884"/>
      <c r="D1813" s="884"/>
      <c r="E1813" s="884"/>
      <c r="F1813" s="895"/>
      <c r="H1813" s="1153"/>
      <c r="J1813" s="1154"/>
      <c r="K1813" s="827"/>
      <c r="L1813" s="1537"/>
      <c r="M1813" s="1537"/>
      <c r="N1813" s="1067"/>
      <c r="O1813" s="1067"/>
    </row>
    <row r="1814" spans="1:15" s="886" customFormat="1">
      <c r="A1814" s="883"/>
      <c r="B1814" s="1152"/>
      <c r="C1814" s="884"/>
      <c r="D1814" s="884"/>
      <c r="E1814" s="884"/>
      <c r="F1814" s="895"/>
      <c r="H1814" s="1153"/>
      <c r="J1814" s="1154"/>
      <c r="K1814" s="827"/>
      <c r="L1814" s="1537"/>
      <c r="M1814" s="1537"/>
      <c r="N1814" s="1067"/>
      <c r="O1814" s="1067"/>
    </row>
    <row r="1815" spans="1:15" s="886" customFormat="1">
      <c r="A1815" s="883"/>
      <c r="B1815" s="1152"/>
      <c r="C1815" s="884"/>
      <c r="D1815" s="884"/>
      <c r="E1815" s="884"/>
      <c r="F1815" s="895"/>
      <c r="H1815" s="1153"/>
      <c r="J1815" s="1154"/>
      <c r="K1815" s="827"/>
      <c r="L1815" s="1537"/>
      <c r="M1815" s="1537"/>
      <c r="N1815" s="1067"/>
      <c r="O1815" s="1067"/>
    </row>
    <row r="1816" spans="1:15" s="886" customFormat="1">
      <c r="A1816" s="883"/>
      <c r="B1816" s="1152"/>
      <c r="C1816" s="884"/>
      <c r="D1816" s="884"/>
      <c r="E1816" s="884"/>
      <c r="F1816" s="895"/>
      <c r="H1816" s="1153"/>
      <c r="J1816" s="1154"/>
      <c r="K1816" s="827"/>
      <c r="L1816" s="1537"/>
      <c r="M1816" s="1537"/>
      <c r="N1816" s="1067"/>
      <c r="O1816" s="1067"/>
    </row>
    <row r="1817" spans="1:15" s="886" customFormat="1">
      <c r="A1817" s="883"/>
      <c r="B1817" s="1152"/>
      <c r="C1817" s="884"/>
      <c r="D1817" s="884"/>
      <c r="E1817" s="884"/>
      <c r="F1817" s="895"/>
      <c r="H1817" s="1153"/>
      <c r="J1817" s="1154"/>
      <c r="K1817" s="827"/>
      <c r="L1817" s="1537"/>
      <c r="M1817" s="1537"/>
      <c r="N1817" s="1067"/>
      <c r="O1817" s="1067"/>
    </row>
    <row r="1818" spans="1:15" s="886" customFormat="1">
      <c r="A1818" s="883"/>
      <c r="B1818" s="1152"/>
      <c r="C1818" s="884"/>
      <c r="D1818" s="884"/>
      <c r="E1818" s="884"/>
      <c r="F1818" s="895"/>
      <c r="H1818" s="1153"/>
      <c r="J1818" s="1154"/>
      <c r="K1818" s="827"/>
      <c r="L1818" s="1537"/>
      <c r="M1818" s="1537"/>
      <c r="N1818" s="1067"/>
      <c r="O1818" s="1067"/>
    </row>
    <row r="1819" spans="1:15" s="886" customFormat="1">
      <c r="A1819" s="883"/>
      <c r="B1819" s="1152"/>
      <c r="C1819" s="884"/>
      <c r="D1819" s="884"/>
      <c r="E1819" s="884"/>
      <c r="F1819" s="895"/>
      <c r="H1819" s="1153"/>
      <c r="J1819" s="1154"/>
      <c r="K1819" s="827"/>
      <c r="L1819" s="1537"/>
      <c r="M1819" s="1537"/>
      <c r="N1819" s="1067"/>
      <c r="O1819" s="1067"/>
    </row>
    <row r="1820" spans="1:15" s="886" customFormat="1">
      <c r="A1820" s="883"/>
      <c r="B1820" s="1152"/>
      <c r="C1820" s="884"/>
      <c r="D1820" s="884"/>
      <c r="E1820" s="884"/>
      <c r="F1820" s="895"/>
      <c r="H1820" s="1153"/>
      <c r="J1820" s="1154"/>
      <c r="K1820" s="827"/>
      <c r="L1820" s="1537"/>
      <c r="M1820" s="1537"/>
      <c r="N1820" s="1067"/>
      <c r="O1820" s="1067"/>
    </row>
    <row r="1821" spans="1:15" s="886" customFormat="1">
      <c r="A1821" s="883"/>
      <c r="B1821" s="1152"/>
      <c r="C1821" s="884"/>
      <c r="D1821" s="884"/>
      <c r="E1821" s="884"/>
      <c r="F1821" s="895"/>
      <c r="H1821" s="1153"/>
      <c r="J1821" s="1154"/>
      <c r="K1821" s="827"/>
      <c r="L1821" s="1537"/>
      <c r="M1821" s="1537"/>
      <c r="N1821" s="1067"/>
      <c r="O1821" s="1067"/>
    </row>
    <row r="1822" spans="1:15" s="886" customFormat="1">
      <c r="A1822" s="883"/>
      <c r="B1822" s="1152"/>
      <c r="C1822" s="884"/>
      <c r="D1822" s="884"/>
      <c r="E1822" s="884"/>
      <c r="F1822" s="895"/>
      <c r="H1822" s="1153"/>
      <c r="J1822" s="1154"/>
      <c r="K1822" s="827"/>
      <c r="L1822" s="1537"/>
      <c r="M1822" s="1537"/>
      <c r="N1822" s="1067"/>
      <c r="O1822" s="1067"/>
    </row>
    <row r="1823" spans="1:15" s="886" customFormat="1">
      <c r="A1823" s="883"/>
      <c r="B1823" s="1152"/>
      <c r="C1823" s="884"/>
      <c r="D1823" s="884"/>
      <c r="E1823" s="884"/>
      <c r="F1823" s="895"/>
      <c r="H1823" s="1153"/>
      <c r="J1823" s="1154"/>
      <c r="K1823" s="827"/>
      <c r="L1823" s="1537"/>
      <c r="M1823" s="1537"/>
      <c r="N1823" s="1067"/>
      <c r="O1823" s="1067"/>
    </row>
    <row r="1824" spans="1:15" s="886" customFormat="1">
      <c r="A1824" s="883"/>
      <c r="B1824" s="1152"/>
      <c r="C1824" s="884"/>
      <c r="D1824" s="884"/>
      <c r="E1824" s="884"/>
      <c r="F1824" s="895"/>
      <c r="H1824" s="1153"/>
      <c r="J1824" s="1154"/>
      <c r="K1824" s="827"/>
      <c r="L1824" s="1537"/>
      <c r="M1824" s="1537"/>
      <c r="N1824" s="1067"/>
      <c r="O1824" s="1067"/>
    </row>
    <row r="1825" spans="1:15" s="886" customFormat="1">
      <c r="A1825" s="883"/>
      <c r="B1825" s="1152"/>
      <c r="C1825" s="884"/>
      <c r="D1825" s="884"/>
      <c r="E1825" s="884"/>
      <c r="F1825" s="895"/>
      <c r="H1825" s="1153"/>
      <c r="J1825" s="1154"/>
      <c r="K1825" s="827"/>
      <c r="L1825" s="1537"/>
      <c r="M1825" s="1537"/>
      <c r="N1825" s="1067"/>
      <c r="O1825" s="1067"/>
    </row>
    <row r="1826" spans="1:15" s="886" customFormat="1">
      <c r="A1826" s="883"/>
      <c r="B1826" s="1152"/>
      <c r="C1826" s="884"/>
      <c r="D1826" s="884"/>
      <c r="E1826" s="884"/>
      <c r="F1826" s="895"/>
      <c r="H1826" s="1153"/>
      <c r="J1826" s="1154"/>
      <c r="K1826" s="827"/>
      <c r="L1826" s="1537"/>
      <c r="M1826" s="1537"/>
      <c r="N1826" s="1067"/>
      <c r="O1826" s="1067"/>
    </row>
    <row r="1827" spans="1:15" s="886" customFormat="1">
      <c r="A1827" s="883"/>
      <c r="B1827" s="1152"/>
      <c r="C1827" s="884"/>
      <c r="D1827" s="884"/>
      <c r="E1827" s="884"/>
      <c r="F1827" s="895"/>
      <c r="H1827" s="1153"/>
      <c r="J1827" s="1154"/>
      <c r="K1827" s="827"/>
      <c r="L1827" s="1537"/>
      <c r="M1827" s="1537"/>
      <c r="N1827" s="1067"/>
      <c r="O1827" s="1067"/>
    </row>
    <row r="1828" spans="1:15" s="886" customFormat="1">
      <c r="A1828" s="883"/>
      <c r="B1828" s="1152"/>
      <c r="C1828" s="884"/>
      <c r="D1828" s="884"/>
      <c r="E1828" s="884"/>
      <c r="F1828" s="895"/>
      <c r="H1828" s="1153"/>
      <c r="J1828" s="1154"/>
      <c r="K1828" s="827"/>
      <c r="L1828" s="1537"/>
      <c r="M1828" s="1537"/>
      <c r="N1828" s="1067"/>
      <c r="O1828" s="1067"/>
    </row>
    <row r="1829" spans="1:15" s="886" customFormat="1">
      <c r="A1829" s="883"/>
      <c r="B1829" s="1152"/>
      <c r="C1829" s="884"/>
      <c r="D1829" s="884"/>
      <c r="E1829" s="884"/>
      <c r="F1829" s="895"/>
      <c r="H1829" s="1153"/>
      <c r="J1829" s="1154"/>
      <c r="K1829" s="827"/>
      <c r="L1829" s="1537"/>
      <c r="M1829" s="1537"/>
      <c r="N1829" s="1067"/>
      <c r="O1829" s="1067"/>
    </row>
    <row r="1830" spans="1:15" s="886" customFormat="1">
      <c r="A1830" s="883"/>
      <c r="B1830" s="1152"/>
      <c r="C1830" s="884"/>
      <c r="D1830" s="884"/>
      <c r="E1830" s="884"/>
      <c r="F1830" s="895"/>
      <c r="H1830" s="1153"/>
      <c r="J1830" s="1154"/>
      <c r="K1830" s="827"/>
      <c r="L1830" s="1537"/>
      <c r="M1830" s="1537"/>
      <c r="N1830" s="1067"/>
      <c r="O1830" s="1067"/>
    </row>
    <row r="1831" spans="1:15" s="886" customFormat="1">
      <c r="A1831" s="883"/>
      <c r="B1831" s="1152"/>
      <c r="C1831" s="884"/>
      <c r="D1831" s="884"/>
      <c r="E1831" s="884"/>
      <c r="F1831" s="895"/>
      <c r="H1831" s="1153"/>
      <c r="J1831" s="1154"/>
      <c r="K1831" s="827"/>
      <c r="L1831" s="1537"/>
      <c r="M1831" s="1537"/>
      <c r="N1831" s="1067"/>
      <c r="O1831" s="1067"/>
    </row>
    <row r="1832" spans="1:15" s="886" customFormat="1">
      <c r="A1832" s="883"/>
      <c r="B1832" s="1152"/>
      <c r="C1832" s="884"/>
      <c r="D1832" s="884"/>
      <c r="E1832" s="884"/>
      <c r="F1832" s="895"/>
      <c r="H1832" s="1153"/>
      <c r="J1832" s="1154"/>
      <c r="K1832" s="827"/>
      <c r="L1832" s="1537"/>
      <c r="M1832" s="1537"/>
      <c r="N1832" s="1067"/>
      <c r="O1832" s="1067"/>
    </row>
    <row r="1833" spans="1:15" s="886" customFormat="1">
      <c r="A1833" s="883"/>
      <c r="B1833" s="1152"/>
      <c r="C1833" s="884"/>
      <c r="D1833" s="884"/>
      <c r="E1833" s="884"/>
      <c r="F1833" s="895"/>
      <c r="H1833" s="1153"/>
      <c r="J1833" s="1154"/>
      <c r="K1833" s="827"/>
      <c r="L1833" s="1537"/>
      <c r="M1833" s="1537"/>
      <c r="N1833" s="1067"/>
      <c r="O1833" s="1067"/>
    </row>
    <row r="1834" spans="1:15" s="886" customFormat="1">
      <c r="A1834" s="883"/>
      <c r="B1834" s="1152"/>
      <c r="C1834" s="884"/>
      <c r="D1834" s="884"/>
      <c r="E1834" s="884"/>
      <c r="F1834" s="895"/>
      <c r="H1834" s="1153"/>
      <c r="J1834" s="1154"/>
      <c r="K1834" s="827"/>
      <c r="L1834" s="1537"/>
      <c r="M1834" s="1537"/>
      <c r="N1834" s="1067"/>
      <c r="O1834" s="1067"/>
    </row>
    <row r="1835" spans="1:15" s="886" customFormat="1">
      <c r="A1835" s="883"/>
      <c r="B1835" s="1152"/>
      <c r="C1835" s="884"/>
      <c r="D1835" s="884"/>
      <c r="E1835" s="884"/>
      <c r="F1835" s="895"/>
      <c r="H1835" s="1153"/>
      <c r="J1835" s="1154"/>
      <c r="K1835" s="827"/>
      <c r="L1835" s="1537"/>
      <c r="M1835" s="1537"/>
      <c r="N1835" s="1067"/>
      <c r="O1835" s="1067"/>
    </row>
    <row r="1836" spans="1:15" s="886" customFormat="1">
      <c r="A1836" s="883"/>
      <c r="B1836" s="1152"/>
      <c r="C1836" s="884"/>
      <c r="D1836" s="884"/>
      <c r="E1836" s="884"/>
      <c r="F1836" s="895"/>
      <c r="H1836" s="1153"/>
      <c r="J1836" s="1154"/>
      <c r="K1836" s="827"/>
      <c r="L1836" s="1537"/>
      <c r="M1836" s="1537"/>
      <c r="N1836" s="1067"/>
      <c r="O1836" s="1067"/>
    </row>
    <row r="1837" spans="1:15" s="886" customFormat="1">
      <c r="A1837" s="883"/>
      <c r="B1837" s="1152"/>
      <c r="C1837" s="884"/>
      <c r="D1837" s="884"/>
      <c r="E1837" s="884"/>
      <c r="F1837" s="895"/>
      <c r="H1837" s="1153"/>
      <c r="J1837" s="1154"/>
      <c r="K1837" s="827"/>
      <c r="L1837" s="1537"/>
      <c r="M1837" s="1537"/>
      <c r="N1837" s="1067"/>
      <c r="O1837" s="1067"/>
    </row>
    <row r="1838" spans="1:15" s="886" customFormat="1">
      <c r="A1838" s="883"/>
      <c r="B1838" s="1152"/>
      <c r="C1838" s="884"/>
      <c r="D1838" s="884"/>
      <c r="E1838" s="884"/>
      <c r="F1838" s="895"/>
      <c r="H1838" s="1153"/>
      <c r="J1838" s="1154"/>
      <c r="K1838" s="827"/>
      <c r="L1838" s="1537"/>
      <c r="M1838" s="1537"/>
      <c r="N1838" s="1067"/>
      <c r="O1838" s="1067"/>
    </row>
    <row r="1839" spans="1:15" s="886" customFormat="1">
      <c r="A1839" s="883"/>
      <c r="B1839" s="1152"/>
      <c r="C1839" s="884"/>
      <c r="D1839" s="884"/>
      <c r="E1839" s="884"/>
      <c r="F1839" s="895"/>
      <c r="H1839" s="1153"/>
      <c r="J1839" s="1154"/>
      <c r="K1839" s="827"/>
      <c r="L1839" s="1537"/>
      <c r="M1839" s="1537"/>
      <c r="N1839" s="1067"/>
      <c r="O1839" s="1067"/>
    </row>
    <row r="1840" spans="1:15" s="886" customFormat="1">
      <c r="A1840" s="883"/>
      <c r="B1840" s="1152"/>
      <c r="C1840" s="884"/>
      <c r="D1840" s="884"/>
      <c r="E1840" s="884"/>
      <c r="F1840" s="895"/>
      <c r="H1840" s="1153"/>
      <c r="J1840" s="1154"/>
      <c r="K1840" s="827"/>
      <c r="L1840" s="1537"/>
      <c r="M1840" s="1537"/>
      <c r="N1840" s="1067"/>
      <c r="O1840" s="1067"/>
    </row>
    <row r="1841" spans="1:15" s="886" customFormat="1">
      <c r="A1841" s="883"/>
      <c r="B1841" s="1152"/>
      <c r="C1841" s="884"/>
      <c r="D1841" s="884"/>
      <c r="E1841" s="884"/>
      <c r="F1841" s="895"/>
      <c r="H1841" s="1153"/>
      <c r="J1841" s="1154"/>
      <c r="K1841" s="827"/>
      <c r="L1841" s="1537"/>
      <c r="M1841" s="1537"/>
      <c r="N1841" s="1067"/>
      <c r="O1841" s="1067"/>
    </row>
    <row r="1842" spans="1:15" s="886" customFormat="1">
      <c r="A1842" s="883"/>
      <c r="B1842" s="1152"/>
      <c r="C1842" s="884"/>
      <c r="D1842" s="884"/>
      <c r="E1842" s="884"/>
      <c r="F1842" s="895"/>
      <c r="H1842" s="1153"/>
      <c r="J1842" s="1154"/>
      <c r="K1842" s="827"/>
      <c r="L1842" s="1537"/>
      <c r="M1842" s="1537"/>
      <c r="N1842" s="1067"/>
      <c r="O1842" s="1067"/>
    </row>
    <row r="1843" spans="1:15" s="886" customFormat="1">
      <c r="A1843" s="883"/>
      <c r="B1843" s="1152"/>
      <c r="C1843" s="884"/>
      <c r="D1843" s="884"/>
      <c r="E1843" s="884"/>
      <c r="F1843" s="895"/>
      <c r="H1843" s="1153"/>
      <c r="J1843" s="1154"/>
      <c r="K1843" s="827"/>
      <c r="L1843" s="1537"/>
      <c r="M1843" s="1537"/>
      <c r="N1843" s="1067"/>
      <c r="O1843" s="1067"/>
    </row>
    <row r="1844" spans="1:15" s="886" customFormat="1">
      <c r="A1844" s="883"/>
      <c r="B1844" s="1152"/>
      <c r="C1844" s="884"/>
      <c r="D1844" s="884"/>
      <c r="E1844" s="884"/>
      <c r="F1844" s="895"/>
      <c r="H1844" s="1153"/>
      <c r="J1844" s="1154"/>
      <c r="K1844" s="827"/>
      <c r="L1844" s="1537"/>
      <c r="M1844" s="1537"/>
      <c r="N1844" s="1067"/>
      <c r="O1844" s="1067"/>
    </row>
    <row r="1845" spans="1:15" s="886" customFormat="1">
      <c r="A1845" s="883"/>
      <c r="B1845" s="1152"/>
      <c r="C1845" s="884"/>
      <c r="D1845" s="884"/>
      <c r="E1845" s="884"/>
      <c r="F1845" s="895"/>
      <c r="H1845" s="1153"/>
      <c r="J1845" s="1154"/>
      <c r="K1845" s="827"/>
      <c r="L1845" s="1537"/>
      <c r="M1845" s="1537"/>
      <c r="N1845" s="1067"/>
      <c r="O1845" s="1067"/>
    </row>
    <row r="1846" spans="1:15" s="886" customFormat="1">
      <c r="A1846" s="883"/>
      <c r="B1846" s="1152"/>
      <c r="C1846" s="884"/>
      <c r="D1846" s="884"/>
      <c r="E1846" s="884"/>
      <c r="F1846" s="895"/>
      <c r="H1846" s="1153"/>
      <c r="J1846" s="1154"/>
      <c r="K1846" s="827"/>
      <c r="L1846" s="1537"/>
      <c r="M1846" s="1537"/>
      <c r="N1846" s="1067"/>
      <c r="O1846" s="1067"/>
    </row>
    <row r="1847" spans="1:15" s="886" customFormat="1">
      <c r="A1847" s="883"/>
      <c r="B1847" s="1152"/>
      <c r="C1847" s="884"/>
      <c r="D1847" s="884"/>
      <c r="E1847" s="884"/>
      <c r="F1847" s="895"/>
      <c r="H1847" s="1153"/>
      <c r="J1847" s="1154"/>
      <c r="K1847" s="827"/>
      <c r="L1847" s="1537"/>
      <c r="M1847" s="1537"/>
      <c r="N1847" s="1067"/>
      <c r="O1847" s="1067"/>
    </row>
    <row r="1848" spans="1:15" s="886" customFormat="1">
      <c r="A1848" s="883"/>
      <c r="B1848" s="1152"/>
      <c r="C1848" s="884"/>
      <c r="D1848" s="884"/>
      <c r="E1848" s="884"/>
      <c r="F1848" s="895"/>
      <c r="H1848" s="1153"/>
      <c r="J1848" s="1154"/>
      <c r="K1848" s="827"/>
      <c r="L1848" s="1537"/>
      <c r="M1848" s="1537"/>
      <c r="N1848" s="1067"/>
      <c r="O1848" s="1067"/>
    </row>
    <row r="1849" spans="1:15" s="886" customFormat="1">
      <c r="A1849" s="883"/>
      <c r="B1849" s="1152"/>
      <c r="C1849" s="884"/>
      <c r="D1849" s="884"/>
      <c r="E1849" s="884"/>
      <c r="F1849" s="895"/>
      <c r="H1849" s="1153"/>
      <c r="J1849" s="1154"/>
      <c r="K1849" s="827"/>
      <c r="L1849" s="1537"/>
      <c r="M1849" s="1537"/>
      <c r="N1849" s="1067"/>
      <c r="O1849" s="1067"/>
    </row>
    <row r="1850" spans="1:15" s="886" customFormat="1">
      <c r="A1850" s="883"/>
      <c r="B1850" s="1152"/>
      <c r="C1850" s="884"/>
      <c r="D1850" s="884"/>
      <c r="E1850" s="884"/>
      <c r="F1850" s="895"/>
      <c r="H1850" s="1153"/>
      <c r="J1850" s="1154"/>
      <c r="K1850" s="827"/>
      <c r="L1850" s="1537"/>
      <c r="M1850" s="1537"/>
      <c r="N1850" s="1067"/>
      <c r="O1850" s="1067"/>
    </row>
    <row r="1851" spans="1:15" s="886" customFormat="1">
      <c r="A1851" s="883"/>
      <c r="B1851" s="1152"/>
      <c r="C1851" s="884"/>
      <c r="D1851" s="884"/>
      <c r="E1851" s="884"/>
      <c r="F1851" s="895"/>
      <c r="H1851" s="1153"/>
      <c r="J1851" s="1154"/>
      <c r="K1851" s="827"/>
      <c r="L1851" s="1537"/>
      <c r="M1851" s="1537"/>
      <c r="N1851" s="1067"/>
      <c r="O1851" s="1067"/>
    </row>
    <row r="1852" spans="1:15" s="886" customFormat="1">
      <c r="A1852" s="883"/>
      <c r="B1852" s="1152"/>
      <c r="C1852" s="884"/>
      <c r="D1852" s="884"/>
      <c r="E1852" s="884"/>
      <c r="F1852" s="895"/>
      <c r="H1852" s="1153"/>
      <c r="J1852" s="1154"/>
      <c r="K1852" s="827"/>
      <c r="L1852" s="1537"/>
      <c r="M1852" s="1537"/>
      <c r="N1852" s="1067"/>
      <c r="O1852" s="1067"/>
    </row>
    <row r="1853" spans="1:15" s="886" customFormat="1">
      <c r="A1853" s="883"/>
      <c r="B1853" s="1152"/>
      <c r="C1853" s="884"/>
      <c r="D1853" s="884"/>
      <c r="E1853" s="884"/>
      <c r="F1853" s="895"/>
      <c r="H1853" s="1153"/>
      <c r="J1853" s="1154"/>
      <c r="K1853" s="827"/>
      <c r="L1853" s="1537"/>
      <c r="M1853" s="1537"/>
      <c r="N1853" s="1067"/>
      <c r="O1853" s="1067"/>
    </row>
    <row r="1854" spans="1:15" s="886" customFormat="1">
      <c r="A1854" s="883"/>
      <c r="B1854" s="1152"/>
      <c r="C1854" s="884"/>
      <c r="D1854" s="884"/>
      <c r="E1854" s="884"/>
      <c r="F1854" s="895"/>
      <c r="H1854" s="1153"/>
      <c r="J1854" s="1154"/>
      <c r="K1854" s="827"/>
      <c r="L1854" s="1537"/>
      <c r="M1854" s="1537"/>
      <c r="N1854" s="1067"/>
      <c r="O1854" s="1067"/>
    </row>
    <row r="1855" spans="1:15" s="886" customFormat="1">
      <c r="A1855" s="883"/>
      <c r="B1855" s="1152"/>
      <c r="C1855" s="884"/>
      <c r="D1855" s="884"/>
      <c r="E1855" s="884"/>
      <c r="F1855" s="895"/>
      <c r="H1855" s="1153"/>
      <c r="J1855" s="1154"/>
      <c r="K1855" s="827"/>
      <c r="L1855" s="1537"/>
      <c r="M1855" s="1537"/>
      <c r="N1855" s="1067"/>
      <c r="O1855" s="1067"/>
    </row>
    <row r="1856" spans="1:15" s="886" customFormat="1">
      <c r="A1856" s="883"/>
      <c r="B1856" s="1152"/>
      <c r="C1856" s="884"/>
      <c r="D1856" s="884"/>
      <c r="E1856" s="884"/>
      <c r="F1856" s="895"/>
      <c r="H1856" s="1153"/>
      <c r="J1856" s="1154"/>
      <c r="K1856" s="827"/>
      <c r="L1856" s="1537"/>
      <c r="M1856" s="1537"/>
      <c r="N1856" s="1067"/>
      <c r="O1856" s="1067"/>
    </row>
    <row r="1857" spans="1:15" s="886" customFormat="1">
      <c r="A1857" s="883"/>
      <c r="B1857" s="1152"/>
      <c r="C1857" s="884"/>
      <c r="D1857" s="884"/>
      <c r="E1857" s="884"/>
      <c r="F1857" s="895"/>
      <c r="H1857" s="1153"/>
      <c r="J1857" s="1154"/>
      <c r="K1857" s="827"/>
      <c r="L1857" s="1537"/>
      <c r="M1857" s="1537"/>
      <c r="N1857" s="1067"/>
      <c r="O1857" s="1067"/>
    </row>
    <row r="1858" spans="1:15" s="886" customFormat="1">
      <c r="A1858" s="883"/>
      <c r="B1858" s="1152"/>
      <c r="C1858" s="884"/>
      <c r="D1858" s="884"/>
      <c r="E1858" s="884"/>
      <c r="F1858" s="895"/>
      <c r="H1858" s="1153"/>
      <c r="J1858" s="1154"/>
      <c r="K1858" s="827"/>
      <c r="L1858" s="1537"/>
      <c r="M1858" s="1537"/>
      <c r="N1858" s="1067"/>
      <c r="O1858" s="1067"/>
    </row>
    <row r="1859" spans="1:15" s="886" customFormat="1">
      <c r="A1859" s="883"/>
      <c r="B1859" s="1152"/>
      <c r="C1859" s="884"/>
      <c r="D1859" s="884"/>
      <c r="E1859" s="884"/>
      <c r="F1859" s="895"/>
      <c r="H1859" s="1153"/>
      <c r="J1859" s="1154"/>
      <c r="K1859" s="827"/>
      <c r="L1859" s="1537"/>
      <c r="M1859" s="1537"/>
      <c r="N1859" s="1067"/>
      <c r="O1859" s="1067"/>
    </row>
    <row r="1860" spans="1:15" s="886" customFormat="1">
      <c r="A1860" s="883"/>
      <c r="B1860" s="1152"/>
      <c r="C1860" s="884"/>
      <c r="D1860" s="884"/>
      <c r="E1860" s="884"/>
      <c r="F1860" s="895"/>
      <c r="H1860" s="1153"/>
      <c r="J1860" s="1154"/>
      <c r="K1860" s="827"/>
      <c r="L1860" s="1537"/>
      <c r="M1860" s="1537"/>
      <c r="N1860" s="1067"/>
      <c r="O1860" s="1067"/>
    </row>
    <row r="1861" spans="1:15" s="886" customFormat="1">
      <c r="A1861" s="883"/>
      <c r="B1861" s="1152"/>
      <c r="C1861" s="884"/>
      <c r="D1861" s="884"/>
      <c r="E1861" s="884"/>
      <c r="F1861" s="895"/>
      <c r="H1861" s="1153"/>
      <c r="J1861" s="1154"/>
      <c r="K1861" s="827"/>
      <c r="L1861" s="1537"/>
      <c r="M1861" s="1537"/>
      <c r="N1861" s="1067"/>
      <c r="O1861" s="1067"/>
    </row>
    <row r="1862" spans="1:15" s="886" customFormat="1">
      <c r="A1862" s="883"/>
      <c r="B1862" s="1152"/>
      <c r="C1862" s="884"/>
      <c r="D1862" s="884"/>
      <c r="E1862" s="884"/>
      <c r="F1862" s="895"/>
      <c r="H1862" s="1153"/>
      <c r="J1862" s="1154"/>
      <c r="K1862" s="827"/>
      <c r="L1862" s="1537"/>
      <c r="M1862" s="1537"/>
      <c r="N1862" s="1067"/>
      <c r="O1862" s="1067"/>
    </row>
    <row r="1863" spans="1:15" s="886" customFormat="1">
      <c r="A1863" s="883"/>
      <c r="B1863" s="1152"/>
      <c r="C1863" s="884"/>
      <c r="D1863" s="884"/>
      <c r="E1863" s="884"/>
      <c r="F1863" s="895"/>
      <c r="H1863" s="1153"/>
      <c r="J1863" s="1154"/>
      <c r="K1863" s="827"/>
      <c r="L1863" s="1537"/>
      <c r="M1863" s="1537"/>
      <c r="N1863" s="1067"/>
      <c r="O1863" s="1067"/>
    </row>
    <row r="1864" spans="1:15" s="886" customFormat="1">
      <c r="A1864" s="883"/>
      <c r="B1864" s="1152"/>
      <c r="C1864" s="884"/>
      <c r="D1864" s="884"/>
      <c r="E1864" s="884"/>
      <c r="F1864" s="895"/>
      <c r="H1864" s="1153"/>
      <c r="J1864" s="1154"/>
      <c r="K1864" s="827"/>
      <c r="L1864" s="1537"/>
      <c r="M1864" s="1537"/>
      <c r="N1864" s="1067"/>
      <c r="O1864" s="1067"/>
    </row>
    <row r="1865" spans="1:15" s="886" customFormat="1">
      <c r="A1865" s="883"/>
      <c r="B1865" s="1152"/>
      <c r="C1865" s="884"/>
      <c r="D1865" s="884"/>
      <c r="E1865" s="884"/>
      <c r="F1865" s="895"/>
      <c r="H1865" s="1153"/>
      <c r="J1865" s="1154"/>
      <c r="K1865" s="827"/>
      <c r="L1865" s="1537"/>
      <c r="M1865" s="1537"/>
      <c r="N1865" s="1067"/>
      <c r="O1865" s="1067"/>
    </row>
    <row r="1866" spans="1:15" s="886" customFormat="1">
      <c r="A1866" s="883"/>
      <c r="B1866" s="1152"/>
      <c r="C1866" s="884"/>
      <c r="D1866" s="884"/>
      <c r="E1866" s="884"/>
      <c r="F1866" s="895"/>
      <c r="H1866" s="1153"/>
      <c r="J1866" s="1154"/>
      <c r="K1866" s="827"/>
      <c r="L1866" s="1537"/>
      <c r="M1866" s="1537"/>
      <c r="N1866" s="1067"/>
      <c r="O1866" s="1067"/>
    </row>
    <row r="1867" spans="1:15" s="886" customFormat="1">
      <c r="A1867" s="883"/>
      <c r="B1867" s="1152"/>
      <c r="C1867" s="884"/>
      <c r="D1867" s="884"/>
      <c r="E1867" s="884"/>
      <c r="F1867" s="895"/>
      <c r="H1867" s="1153"/>
      <c r="J1867" s="1154"/>
      <c r="K1867" s="827"/>
      <c r="L1867" s="1537"/>
      <c r="M1867" s="1537"/>
      <c r="N1867" s="1067"/>
      <c r="O1867" s="1067"/>
    </row>
    <row r="1868" spans="1:15" s="886" customFormat="1">
      <c r="A1868" s="883"/>
      <c r="B1868" s="1152"/>
      <c r="C1868" s="884"/>
      <c r="D1868" s="884"/>
      <c r="E1868" s="884"/>
      <c r="F1868" s="895"/>
      <c r="H1868" s="1153"/>
      <c r="J1868" s="1154"/>
      <c r="K1868" s="827"/>
      <c r="L1868" s="1537"/>
      <c r="M1868" s="1537"/>
      <c r="N1868" s="1067"/>
      <c r="O1868" s="1067"/>
    </row>
    <row r="1869" spans="1:15" s="886" customFormat="1">
      <c r="A1869" s="883"/>
      <c r="B1869" s="1152"/>
      <c r="C1869" s="884"/>
      <c r="D1869" s="884"/>
      <c r="E1869" s="884"/>
      <c r="F1869" s="895"/>
      <c r="H1869" s="1153"/>
      <c r="J1869" s="1154"/>
      <c r="K1869" s="827"/>
      <c r="L1869" s="1537"/>
      <c r="M1869" s="1537"/>
      <c r="N1869" s="1067"/>
      <c r="O1869" s="1067"/>
    </row>
    <row r="1870" spans="1:15" s="886" customFormat="1">
      <c r="A1870" s="883"/>
      <c r="B1870" s="1152"/>
      <c r="C1870" s="884"/>
      <c r="D1870" s="884"/>
      <c r="E1870" s="884"/>
      <c r="F1870" s="895"/>
      <c r="H1870" s="1153"/>
      <c r="J1870" s="1154"/>
      <c r="K1870" s="827"/>
      <c r="L1870" s="1537"/>
      <c r="M1870" s="1537"/>
      <c r="N1870" s="1067"/>
      <c r="O1870" s="1067"/>
    </row>
    <row r="1871" spans="1:15" s="886" customFormat="1">
      <c r="A1871" s="883"/>
      <c r="B1871" s="1152"/>
      <c r="C1871" s="884"/>
      <c r="D1871" s="884"/>
      <c r="E1871" s="884"/>
      <c r="F1871" s="895"/>
      <c r="H1871" s="1153"/>
      <c r="J1871" s="1154"/>
      <c r="K1871" s="827"/>
      <c r="L1871" s="1537"/>
      <c r="M1871" s="1537"/>
      <c r="N1871" s="1067"/>
      <c r="O1871" s="1067"/>
    </row>
    <row r="1872" spans="1:15" s="886" customFormat="1">
      <c r="A1872" s="883"/>
      <c r="B1872" s="1152"/>
      <c r="C1872" s="884"/>
      <c r="D1872" s="884"/>
      <c r="E1872" s="884"/>
      <c r="F1872" s="895"/>
      <c r="H1872" s="1153"/>
      <c r="J1872" s="1154"/>
      <c r="K1872" s="827"/>
      <c r="L1872" s="1537"/>
      <c r="M1872" s="1537"/>
      <c r="N1872" s="1067"/>
      <c r="O1872" s="1067"/>
    </row>
    <row r="1873" spans="1:15" s="886" customFormat="1">
      <c r="A1873" s="883"/>
      <c r="B1873" s="1152"/>
      <c r="C1873" s="884"/>
      <c r="D1873" s="884"/>
      <c r="E1873" s="884"/>
      <c r="F1873" s="895"/>
      <c r="H1873" s="1153"/>
      <c r="J1873" s="1154"/>
      <c r="K1873" s="827"/>
      <c r="L1873" s="1537"/>
      <c r="M1873" s="1537"/>
      <c r="N1873" s="1067"/>
      <c r="O1873" s="1067"/>
    </row>
    <row r="1874" spans="1:15" s="886" customFormat="1">
      <c r="A1874" s="883"/>
      <c r="B1874" s="1152"/>
      <c r="C1874" s="884"/>
      <c r="D1874" s="884"/>
      <c r="E1874" s="884"/>
      <c r="F1874" s="895"/>
      <c r="H1874" s="1153"/>
      <c r="J1874" s="1154"/>
      <c r="K1874" s="827"/>
      <c r="L1874" s="1537"/>
      <c r="M1874" s="1537"/>
      <c r="N1874" s="1067"/>
      <c r="O1874" s="1067"/>
    </row>
    <row r="1875" spans="1:15" s="886" customFormat="1">
      <c r="A1875" s="883"/>
      <c r="B1875" s="1152"/>
      <c r="C1875" s="884"/>
      <c r="D1875" s="884"/>
      <c r="E1875" s="884"/>
      <c r="F1875" s="895"/>
      <c r="H1875" s="1153"/>
      <c r="J1875" s="1154"/>
      <c r="K1875" s="827"/>
      <c r="L1875" s="1537"/>
      <c r="M1875" s="1537"/>
      <c r="N1875" s="1067"/>
      <c r="O1875" s="1067"/>
    </row>
    <row r="1876" spans="1:15" s="886" customFormat="1">
      <c r="A1876" s="883"/>
      <c r="B1876" s="1152"/>
      <c r="C1876" s="884"/>
      <c r="D1876" s="884"/>
      <c r="E1876" s="884"/>
      <c r="F1876" s="895"/>
      <c r="H1876" s="1153"/>
      <c r="J1876" s="1154"/>
      <c r="K1876" s="827"/>
      <c r="L1876" s="1537"/>
      <c r="M1876" s="1537"/>
      <c r="N1876" s="1067"/>
      <c r="O1876" s="1067"/>
    </row>
    <row r="1877" spans="1:15" s="886" customFormat="1">
      <c r="A1877" s="883"/>
      <c r="B1877" s="1152"/>
      <c r="C1877" s="884"/>
      <c r="D1877" s="884"/>
      <c r="E1877" s="884"/>
      <c r="F1877" s="895"/>
      <c r="H1877" s="1153"/>
      <c r="J1877" s="1154"/>
      <c r="K1877" s="827"/>
      <c r="L1877" s="1537"/>
      <c r="M1877" s="1537"/>
      <c r="N1877" s="1067"/>
      <c r="O1877" s="1067"/>
    </row>
    <row r="1878" spans="1:15" s="886" customFormat="1">
      <c r="A1878" s="883"/>
      <c r="B1878" s="1152"/>
      <c r="C1878" s="884"/>
      <c r="D1878" s="884"/>
      <c r="E1878" s="884"/>
      <c r="F1878" s="895"/>
      <c r="H1878" s="1153"/>
      <c r="J1878" s="1154"/>
      <c r="K1878" s="827"/>
      <c r="L1878" s="1537"/>
      <c r="M1878" s="1537"/>
      <c r="N1878" s="1067"/>
      <c r="O1878" s="1067"/>
    </row>
    <row r="1879" spans="1:15" s="886" customFormat="1">
      <c r="A1879" s="883"/>
      <c r="B1879" s="1152"/>
      <c r="C1879" s="884"/>
      <c r="D1879" s="884"/>
      <c r="E1879" s="884"/>
      <c r="F1879" s="895"/>
      <c r="H1879" s="1153"/>
      <c r="J1879" s="1154"/>
      <c r="K1879" s="827"/>
      <c r="L1879" s="1537"/>
      <c r="M1879" s="1537"/>
      <c r="N1879" s="1067"/>
      <c r="O1879" s="1067"/>
    </row>
    <row r="1880" spans="1:15" s="886" customFormat="1">
      <c r="A1880" s="883"/>
      <c r="B1880" s="1152"/>
      <c r="C1880" s="884"/>
      <c r="D1880" s="884"/>
      <c r="E1880" s="884"/>
      <c r="F1880" s="895"/>
      <c r="H1880" s="1153"/>
      <c r="J1880" s="1154"/>
      <c r="K1880" s="827"/>
      <c r="L1880" s="1537"/>
      <c r="M1880" s="1537"/>
      <c r="N1880" s="1067"/>
      <c r="O1880" s="1067"/>
    </row>
    <row r="1881" spans="1:15" s="886" customFormat="1">
      <c r="A1881" s="883"/>
      <c r="B1881" s="1152"/>
      <c r="C1881" s="884"/>
      <c r="D1881" s="884"/>
      <c r="E1881" s="884"/>
      <c r="F1881" s="895"/>
      <c r="H1881" s="1153"/>
      <c r="J1881" s="1154"/>
      <c r="K1881" s="827"/>
      <c r="L1881" s="1537"/>
      <c r="M1881" s="1537"/>
      <c r="N1881" s="1067"/>
      <c r="O1881" s="1067"/>
    </row>
    <row r="1882" spans="1:15" s="886" customFormat="1">
      <c r="A1882" s="883"/>
      <c r="B1882" s="1152"/>
      <c r="C1882" s="884"/>
      <c r="D1882" s="884"/>
      <c r="E1882" s="884"/>
      <c r="F1882" s="895"/>
      <c r="H1882" s="1153"/>
      <c r="J1882" s="1154"/>
      <c r="K1882" s="827"/>
      <c r="L1882" s="1537"/>
      <c r="M1882" s="1537"/>
      <c r="N1882" s="1067"/>
      <c r="O1882" s="1067"/>
    </row>
    <row r="1883" spans="1:15" s="886" customFormat="1">
      <c r="A1883" s="883"/>
      <c r="B1883" s="1152"/>
      <c r="C1883" s="884"/>
      <c r="D1883" s="884"/>
      <c r="E1883" s="884"/>
      <c r="F1883" s="895"/>
      <c r="H1883" s="1153"/>
      <c r="J1883" s="1154"/>
      <c r="K1883" s="827"/>
      <c r="L1883" s="1537"/>
      <c r="M1883" s="1537"/>
      <c r="N1883" s="1067"/>
      <c r="O1883" s="1067"/>
    </row>
    <row r="1884" spans="1:15" s="886" customFormat="1">
      <c r="A1884" s="883"/>
      <c r="B1884" s="1152"/>
      <c r="C1884" s="884"/>
      <c r="D1884" s="884"/>
      <c r="E1884" s="884"/>
      <c r="F1884" s="895"/>
      <c r="H1884" s="1153"/>
      <c r="J1884" s="1154"/>
      <c r="K1884" s="827"/>
      <c r="L1884" s="1537"/>
      <c r="M1884" s="1537"/>
      <c r="N1884" s="1067"/>
      <c r="O1884" s="1067"/>
    </row>
    <row r="1885" spans="1:15" s="886" customFormat="1">
      <c r="A1885" s="883"/>
      <c r="B1885" s="1152"/>
      <c r="C1885" s="884"/>
      <c r="D1885" s="884"/>
      <c r="E1885" s="884"/>
      <c r="F1885" s="895"/>
      <c r="H1885" s="1153"/>
      <c r="J1885" s="1154"/>
      <c r="K1885" s="827"/>
      <c r="L1885" s="1537"/>
      <c r="M1885" s="1537"/>
      <c r="N1885" s="1067"/>
      <c r="O1885" s="1067"/>
    </row>
    <row r="1886" spans="1:15" s="886" customFormat="1">
      <c r="A1886" s="883"/>
      <c r="B1886" s="1152"/>
      <c r="C1886" s="884"/>
      <c r="D1886" s="884"/>
      <c r="E1886" s="884"/>
      <c r="F1886" s="895"/>
      <c r="H1886" s="1153"/>
      <c r="J1886" s="1154"/>
      <c r="K1886" s="827"/>
      <c r="L1886" s="1537"/>
      <c r="M1886" s="1537"/>
      <c r="N1886" s="1067"/>
      <c r="O1886" s="1067"/>
    </row>
    <row r="1887" spans="1:15" s="886" customFormat="1">
      <c r="A1887" s="883"/>
      <c r="B1887" s="1152"/>
      <c r="C1887" s="884"/>
      <c r="D1887" s="884"/>
      <c r="E1887" s="884"/>
      <c r="F1887" s="895"/>
      <c r="H1887" s="1153"/>
      <c r="J1887" s="1154"/>
      <c r="K1887" s="827"/>
      <c r="L1887" s="1537"/>
      <c r="M1887" s="1537"/>
      <c r="N1887" s="1067"/>
      <c r="O1887" s="1067"/>
    </row>
    <row r="1888" spans="1:15" s="886" customFormat="1">
      <c r="A1888" s="883"/>
      <c r="B1888" s="1152"/>
      <c r="C1888" s="884"/>
      <c r="D1888" s="884"/>
      <c r="E1888" s="884"/>
      <c r="F1888" s="895"/>
      <c r="H1888" s="1153"/>
      <c r="J1888" s="1154"/>
      <c r="K1888" s="827"/>
      <c r="L1888" s="1537"/>
      <c r="M1888" s="1537"/>
      <c r="N1888" s="1067"/>
      <c r="O1888" s="1067"/>
    </row>
    <row r="1889" spans="1:15" s="886" customFormat="1">
      <c r="A1889" s="883"/>
      <c r="B1889" s="1152"/>
      <c r="C1889" s="884"/>
      <c r="D1889" s="884"/>
      <c r="E1889" s="884"/>
      <c r="F1889" s="895"/>
      <c r="H1889" s="1153"/>
      <c r="J1889" s="1154"/>
      <c r="K1889" s="827"/>
      <c r="L1889" s="1537"/>
      <c r="M1889" s="1537"/>
      <c r="N1889" s="1067"/>
      <c r="O1889" s="1067"/>
    </row>
    <row r="1890" spans="1:15" s="886" customFormat="1">
      <c r="A1890" s="883"/>
      <c r="B1890" s="1152"/>
      <c r="C1890" s="884"/>
      <c r="D1890" s="884"/>
      <c r="E1890" s="884"/>
      <c r="F1890" s="895"/>
      <c r="H1890" s="1153"/>
      <c r="J1890" s="1154"/>
      <c r="K1890" s="827"/>
      <c r="L1890" s="1537"/>
      <c r="M1890" s="1537"/>
      <c r="N1890" s="1067"/>
      <c r="O1890" s="1067"/>
    </row>
    <row r="1891" spans="1:15" s="886" customFormat="1">
      <c r="A1891" s="883"/>
      <c r="B1891" s="1152"/>
      <c r="C1891" s="884"/>
      <c r="D1891" s="884"/>
      <c r="E1891" s="884"/>
      <c r="F1891" s="895"/>
      <c r="H1891" s="1153"/>
      <c r="J1891" s="1154"/>
      <c r="K1891" s="827"/>
      <c r="L1891" s="1537"/>
      <c r="M1891" s="1537"/>
      <c r="N1891" s="1067"/>
      <c r="O1891" s="1067"/>
    </row>
    <row r="1892" spans="1:15" s="886" customFormat="1">
      <c r="A1892" s="883"/>
      <c r="B1892" s="1152"/>
      <c r="C1892" s="884"/>
      <c r="D1892" s="884"/>
      <c r="E1892" s="884"/>
      <c r="F1892" s="895"/>
      <c r="H1892" s="1153"/>
      <c r="J1892" s="1154"/>
      <c r="K1892" s="827"/>
      <c r="L1892" s="1537"/>
      <c r="M1892" s="1537"/>
      <c r="N1892" s="1067"/>
      <c r="O1892" s="1067"/>
    </row>
    <row r="1893" spans="1:15" s="886" customFormat="1">
      <c r="A1893" s="883"/>
      <c r="B1893" s="1152"/>
      <c r="C1893" s="884"/>
      <c r="D1893" s="884"/>
      <c r="E1893" s="884"/>
      <c r="F1893" s="895"/>
      <c r="H1893" s="1153"/>
      <c r="J1893" s="1154"/>
      <c r="K1893" s="827"/>
      <c r="L1893" s="1537"/>
      <c r="M1893" s="1537"/>
      <c r="N1893" s="1067"/>
      <c r="O1893" s="1067"/>
    </row>
    <row r="1894" spans="1:15" s="886" customFormat="1">
      <c r="A1894" s="883"/>
      <c r="B1894" s="1152"/>
      <c r="C1894" s="884"/>
      <c r="D1894" s="884"/>
      <c r="E1894" s="884"/>
      <c r="F1894" s="895"/>
      <c r="H1894" s="1153"/>
      <c r="J1894" s="1154"/>
      <c r="K1894" s="827"/>
      <c r="L1894" s="1537"/>
      <c r="M1894" s="1537"/>
      <c r="N1894" s="1067"/>
      <c r="O1894" s="1067"/>
    </row>
    <row r="1895" spans="1:15" s="886" customFormat="1">
      <c r="A1895" s="883"/>
      <c r="B1895" s="1152"/>
      <c r="C1895" s="884"/>
      <c r="D1895" s="884"/>
      <c r="E1895" s="884"/>
      <c r="F1895" s="895"/>
      <c r="H1895" s="1153"/>
      <c r="J1895" s="1154"/>
      <c r="K1895" s="827"/>
      <c r="L1895" s="1537"/>
      <c r="M1895" s="1537"/>
      <c r="N1895" s="1067"/>
      <c r="O1895" s="1067"/>
    </row>
    <row r="1896" spans="1:15" s="886" customFormat="1">
      <c r="A1896" s="883"/>
      <c r="B1896" s="1152"/>
      <c r="C1896" s="884"/>
      <c r="D1896" s="884"/>
      <c r="E1896" s="884"/>
      <c r="F1896" s="895"/>
      <c r="H1896" s="1153"/>
      <c r="J1896" s="1154"/>
      <c r="K1896" s="827"/>
      <c r="L1896" s="1537"/>
      <c r="M1896" s="1537"/>
      <c r="N1896" s="1067"/>
      <c r="O1896" s="1067"/>
    </row>
    <row r="1897" spans="1:15" s="886" customFormat="1">
      <c r="A1897" s="883"/>
      <c r="B1897" s="1152"/>
      <c r="C1897" s="884"/>
      <c r="D1897" s="884"/>
      <c r="E1897" s="884"/>
      <c r="F1897" s="895"/>
      <c r="H1897" s="1153"/>
      <c r="J1897" s="1154"/>
      <c r="K1897" s="827"/>
      <c r="L1897" s="1537"/>
      <c r="M1897" s="1537"/>
      <c r="N1897" s="1067"/>
      <c r="O1897" s="1067"/>
    </row>
    <row r="1898" spans="1:15" s="886" customFormat="1">
      <c r="A1898" s="883"/>
      <c r="B1898" s="1152"/>
      <c r="C1898" s="884"/>
      <c r="D1898" s="884"/>
      <c r="E1898" s="884"/>
      <c r="F1898" s="895"/>
      <c r="H1898" s="1153"/>
      <c r="J1898" s="1154"/>
      <c r="K1898" s="827"/>
      <c r="L1898" s="1537"/>
      <c r="M1898" s="1537"/>
      <c r="N1898" s="1067"/>
      <c r="O1898" s="1067"/>
    </row>
    <row r="1899" spans="1:15" s="886" customFormat="1">
      <c r="A1899" s="883"/>
      <c r="B1899" s="1152"/>
      <c r="C1899" s="884"/>
      <c r="D1899" s="884"/>
      <c r="E1899" s="884"/>
      <c r="F1899" s="895"/>
      <c r="H1899" s="1153"/>
      <c r="J1899" s="1154"/>
      <c r="K1899" s="827"/>
      <c r="L1899" s="1537"/>
      <c r="M1899" s="1537"/>
      <c r="N1899" s="1067"/>
      <c r="O1899" s="1067"/>
    </row>
    <row r="1900" spans="1:15" s="886" customFormat="1">
      <c r="A1900" s="883"/>
      <c r="B1900" s="1152"/>
      <c r="C1900" s="884"/>
      <c r="D1900" s="884"/>
      <c r="E1900" s="884"/>
      <c r="F1900" s="895"/>
      <c r="H1900" s="1153"/>
      <c r="J1900" s="1154"/>
      <c r="K1900" s="827"/>
      <c r="L1900" s="1537"/>
      <c r="M1900" s="1537"/>
      <c r="N1900" s="1067"/>
      <c r="O1900" s="1067"/>
    </row>
    <row r="1901" spans="1:15" s="886" customFormat="1">
      <c r="A1901" s="883"/>
      <c r="B1901" s="1152"/>
      <c r="C1901" s="884"/>
      <c r="D1901" s="884"/>
      <c r="E1901" s="884"/>
      <c r="F1901" s="895"/>
      <c r="H1901" s="1153"/>
      <c r="J1901" s="1154"/>
      <c r="K1901" s="827"/>
      <c r="L1901" s="1537"/>
      <c r="M1901" s="1537"/>
      <c r="N1901" s="1067"/>
      <c r="O1901" s="1067"/>
    </row>
    <row r="1902" spans="1:15" s="886" customFormat="1">
      <c r="A1902" s="883"/>
      <c r="B1902" s="1152"/>
      <c r="C1902" s="884"/>
      <c r="D1902" s="884"/>
      <c r="E1902" s="884"/>
      <c r="F1902" s="895"/>
      <c r="H1902" s="1153"/>
      <c r="J1902" s="1154"/>
      <c r="K1902" s="827"/>
      <c r="L1902" s="1537"/>
      <c r="M1902" s="1537"/>
      <c r="N1902" s="1067"/>
      <c r="O1902" s="1067"/>
    </row>
    <row r="1903" spans="1:15" s="886" customFormat="1">
      <c r="A1903" s="883"/>
      <c r="B1903" s="1152"/>
      <c r="C1903" s="884"/>
      <c r="D1903" s="884"/>
      <c r="E1903" s="884"/>
      <c r="F1903" s="895"/>
      <c r="H1903" s="1153"/>
      <c r="J1903" s="1154"/>
      <c r="K1903" s="827"/>
      <c r="L1903" s="1537"/>
      <c r="M1903" s="1537"/>
      <c r="N1903" s="1067"/>
      <c r="O1903" s="1067"/>
    </row>
    <row r="1904" spans="1:15" s="886" customFormat="1">
      <c r="A1904" s="883"/>
      <c r="B1904" s="1152"/>
      <c r="C1904" s="884"/>
      <c r="D1904" s="884"/>
      <c r="E1904" s="884"/>
      <c r="F1904" s="895"/>
      <c r="H1904" s="1153"/>
      <c r="J1904" s="1154"/>
      <c r="K1904" s="827"/>
      <c r="L1904" s="1537"/>
      <c r="M1904" s="1537"/>
      <c r="N1904" s="1067"/>
      <c r="O1904" s="1067"/>
    </row>
    <row r="1905" spans="1:15" s="886" customFormat="1">
      <c r="A1905" s="883"/>
      <c r="B1905" s="1152"/>
      <c r="C1905" s="884"/>
      <c r="D1905" s="884"/>
      <c r="E1905" s="884"/>
      <c r="F1905" s="895"/>
      <c r="H1905" s="1153"/>
      <c r="J1905" s="1154"/>
      <c r="K1905" s="827"/>
      <c r="L1905" s="1537"/>
      <c r="M1905" s="1537"/>
      <c r="N1905" s="1067"/>
      <c r="O1905" s="1067"/>
    </row>
    <row r="1906" spans="1:15" s="886" customFormat="1">
      <c r="A1906" s="883"/>
      <c r="B1906" s="1152"/>
      <c r="C1906" s="884"/>
      <c r="D1906" s="884"/>
      <c r="E1906" s="884"/>
      <c r="F1906" s="895"/>
      <c r="H1906" s="1153"/>
      <c r="J1906" s="1154"/>
      <c r="K1906" s="827"/>
      <c r="L1906" s="1537"/>
      <c r="M1906" s="1537"/>
      <c r="N1906" s="1067"/>
      <c r="O1906" s="1067"/>
    </row>
    <row r="1907" spans="1:15" s="886" customFormat="1">
      <c r="A1907" s="883"/>
      <c r="B1907" s="1152"/>
      <c r="C1907" s="884"/>
      <c r="D1907" s="884"/>
      <c r="E1907" s="884"/>
      <c r="F1907" s="895"/>
      <c r="H1907" s="1153"/>
      <c r="J1907" s="1154"/>
      <c r="K1907" s="827"/>
      <c r="L1907" s="1537"/>
      <c r="M1907" s="1537"/>
      <c r="N1907" s="1067"/>
      <c r="O1907" s="1067"/>
    </row>
    <row r="1908" spans="1:15" s="886" customFormat="1">
      <c r="A1908" s="883"/>
      <c r="B1908" s="1152"/>
      <c r="C1908" s="884"/>
      <c r="D1908" s="884"/>
      <c r="E1908" s="884"/>
      <c r="F1908" s="895"/>
      <c r="H1908" s="1153"/>
      <c r="J1908" s="1154"/>
      <c r="K1908" s="827"/>
      <c r="L1908" s="1537"/>
      <c r="M1908" s="1537"/>
      <c r="N1908" s="1067"/>
      <c r="O1908" s="1067"/>
    </row>
    <row r="1909" spans="1:15" s="886" customFormat="1">
      <c r="A1909" s="883"/>
      <c r="B1909" s="1152"/>
      <c r="C1909" s="884"/>
      <c r="D1909" s="884"/>
      <c r="E1909" s="884"/>
      <c r="F1909" s="895"/>
      <c r="H1909" s="1153"/>
      <c r="J1909" s="1154"/>
      <c r="K1909" s="827"/>
      <c r="L1909" s="1537"/>
      <c r="M1909" s="1537"/>
      <c r="N1909" s="1067"/>
      <c r="O1909" s="1067"/>
    </row>
    <row r="1910" spans="1:15" s="886" customFormat="1">
      <c r="A1910" s="883"/>
      <c r="B1910" s="1152"/>
      <c r="C1910" s="884"/>
      <c r="D1910" s="884"/>
      <c r="E1910" s="884"/>
      <c r="F1910" s="895"/>
      <c r="H1910" s="1153"/>
      <c r="J1910" s="1154"/>
      <c r="K1910" s="827"/>
      <c r="L1910" s="1537"/>
      <c r="M1910" s="1537"/>
      <c r="N1910" s="1067"/>
      <c r="O1910" s="1067"/>
    </row>
    <row r="1911" spans="1:15" s="886" customFormat="1">
      <c r="A1911" s="883"/>
      <c r="B1911" s="1152"/>
      <c r="C1911" s="884"/>
      <c r="D1911" s="884"/>
      <c r="E1911" s="884"/>
      <c r="F1911" s="895"/>
      <c r="H1911" s="1153"/>
      <c r="J1911" s="1154"/>
      <c r="K1911" s="827"/>
      <c r="L1911" s="1537"/>
      <c r="M1911" s="1537"/>
      <c r="N1911" s="1067"/>
      <c r="O1911" s="1067"/>
    </row>
    <row r="1912" spans="1:15" s="886" customFormat="1">
      <c r="A1912" s="883"/>
      <c r="B1912" s="1152"/>
      <c r="C1912" s="884"/>
      <c r="D1912" s="884"/>
      <c r="E1912" s="884"/>
      <c r="F1912" s="895"/>
      <c r="H1912" s="1153"/>
      <c r="J1912" s="1154"/>
      <c r="K1912" s="827"/>
      <c r="L1912" s="1537"/>
      <c r="M1912" s="1537"/>
      <c r="N1912" s="1067"/>
      <c r="O1912" s="1067"/>
    </row>
    <row r="1913" spans="1:15" s="886" customFormat="1">
      <c r="A1913" s="883"/>
      <c r="B1913" s="1152"/>
      <c r="C1913" s="884"/>
      <c r="D1913" s="884"/>
      <c r="E1913" s="884"/>
      <c r="F1913" s="895"/>
      <c r="H1913" s="1153"/>
      <c r="J1913" s="1154"/>
      <c r="K1913" s="827"/>
      <c r="L1913" s="1537"/>
      <c r="M1913" s="1537"/>
      <c r="N1913" s="1067"/>
      <c r="O1913" s="1067"/>
    </row>
    <row r="1914" spans="1:15" s="886" customFormat="1">
      <c r="A1914" s="883"/>
      <c r="B1914" s="1152"/>
      <c r="C1914" s="884"/>
      <c r="D1914" s="884"/>
      <c r="E1914" s="884"/>
      <c r="F1914" s="895"/>
      <c r="H1914" s="1153"/>
      <c r="J1914" s="1154"/>
      <c r="K1914" s="827"/>
      <c r="L1914" s="1537"/>
      <c r="M1914" s="1537"/>
      <c r="N1914" s="1067"/>
      <c r="O1914" s="1067"/>
    </row>
    <row r="1915" spans="1:15" s="886" customFormat="1">
      <c r="A1915" s="883"/>
      <c r="B1915" s="1152"/>
      <c r="C1915" s="884"/>
      <c r="D1915" s="884"/>
      <c r="E1915" s="884"/>
      <c r="F1915" s="895"/>
      <c r="H1915" s="1153"/>
      <c r="J1915" s="1154"/>
      <c r="K1915" s="827"/>
      <c r="L1915" s="1537"/>
      <c r="M1915" s="1537"/>
      <c r="N1915" s="1067"/>
      <c r="O1915" s="1067"/>
    </row>
    <row r="1916" spans="1:15" s="886" customFormat="1">
      <c r="A1916" s="883"/>
      <c r="B1916" s="1152"/>
      <c r="C1916" s="884"/>
      <c r="D1916" s="884"/>
      <c r="E1916" s="884"/>
      <c r="F1916" s="895"/>
      <c r="H1916" s="1153"/>
      <c r="J1916" s="1154"/>
      <c r="K1916" s="827"/>
      <c r="L1916" s="1537"/>
      <c r="M1916" s="1537"/>
      <c r="N1916" s="1067"/>
      <c r="O1916" s="1067"/>
    </row>
    <row r="1917" spans="1:15" s="886" customFormat="1">
      <c r="A1917" s="883"/>
      <c r="B1917" s="1152"/>
      <c r="C1917" s="884"/>
      <c r="D1917" s="884"/>
      <c r="E1917" s="884"/>
      <c r="F1917" s="895"/>
      <c r="H1917" s="1153"/>
      <c r="J1917" s="1154"/>
      <c r="K1917" s="827"/>
      <c r="L1917" s="1537"/>
      <c r="M1917" s="1537"/>
      <c r="N1917" s="1067"/>
      <c r="O1917" s="1067"/>
    </row>
    <row r="1918" spans="1:15" s="886" customFormat="1">
      <c r="A1918" s="883"/>
      <c r="B1918" s="1152"/>
      <c r="C1918" s="884"/>
      <c r="D1918" s="884"/>
      <c r="E1918" s="884"/>
      <c r="F1918" s="895"/>
      <c r="H1918" s="1153"/>
      <c r="J1918" s="1154"/>
      <c r="K1918" s="827"/>
      <c r="L1918" s="1537"/>
      <c r="M1918" s="1537"/>
      <c r="N1918" s="1067"/>
      <c r="O1918" s="1067"/>
    </row>
    <row r="1919" spans="1:15" s="886" customFormat="1">
      <c r="A1919" s="883"/>
      <c r="B1919" s="1152"/>
      <c r="C1919" s="884"/>
      <c r="D1919" s="884"/>
      <c r="E1919" s="884"/>
      <c r="F1919" s="895"/>
      <c r="H1919" s="1153"/>
      <c r="J1919" s="1154"/>
      <c r="K1919" s="827"/>
      <c r="L1919" s="1537"/>
      <c r="M1919" s="1537"/>
      <c r="N1919" s="1067"/>
      <c r="O1919" s="1067"/>
    </row>
    <row r="1920" spans="1:15" s="886" customFormat="1">
      <c r="A1920" s="883"/>
      <c r="B1920" s="1152"/>
      <c r="C1920" s="884"/>
      <c r="D1920" s="884"/>
      <c r="E1920" s="884"/>
      <c r="F1920" s="895"/>
      <c r="H1920" s="1153"/>
      <c r="J1920" s="1154"/>
      <c r="K1920" s="827"/>
      <c r="L1920" s="1537"/>
      <c r="M1920" s="1537"/>
      <c r="N1920" s="1067"/>
      <c r="O1920" s="1067"/>
    </row>
    <row r="1921" spans="1:15" s="886" customFormat="1">
      <c r="A1921" s="883"/>
      <c r="B1921" s="1152"/>
      <c r="C1921" s="884"/>
      <c r="D1921" s="884"/>
      <c r="E1921" s="884"/>
      <c r="F1921" s="895"/>
      <c r="H1921" s="1153"/>
      <c r="J1921" s="1154"/>
      <c r="K1921" s="827"/>
      <c r="L1921" s="1537"/>
      <c r="M1921" s="1537"/>
      <c r="N1921" s="1067"/>
      <c r="O1921" s="1067"/>
    </row>
    <row r="1922" spans="1:15" s="886" customFormat="1">
      <c r="A1922" s="883"/>
      <c r="B1922" s="1152"/>
      <c r="C1922" s="884"/>
      <c r="D1922" s="884"/>
      <c r="E1922" s="884"/>
      <c r="F1922" s="895"/>
      <c r="H1922" s="1153"/>
      <c r="J1922" s="1154"/>
      <c r="K1922" s="827"/>
      <c r="L1922" s="1537"/>
      <c r="M1922" s="1537"/>
      <c r="N1922" s="1067"/>
      <c r="O1922" s="1067"/>
    </row>
    <row r="1923" spans="1:15" s="886" customFormat="1">
      <c r="A1923" s="883"/>
      <c r="B1923" s="1152"/>
      <c r="C1923" s="884"/>
      <c r="D1923" s="884"/>
      <c r="E1923" s="884"/>
      <c r="F1923" s="895"/>
      <c r="H1923" s="1153"/>
      <c r="J1923" s="1154"/>
      <c r="K1923" s="827"/>
      <c r="L1923" s="1537"/>
      <c r="M1923" s="1537"/>
      <c r="N1923" s="1067"/>
      <c r="O1923" s="1067"/>
    </row>
    <row r="1924" spans="1:15" s="886" customFormat="1">
      <c r="A1924" s="883"/>
      <c r="B1924" s="1152"/>
      <c r="C1924" s="884"/>
      <c r="D1924" s="884"/>
      <c r="E1924" s="884"/>
      <c r="F1924" s="895"/>
      <c r="H1924" s="1153"/>
      <c r="J1924" s="1154"/>
      <c r="K1924" s="827"/>
      <c r="L1924" s="1537"/>
      <c r="M1924" s="1537"/>
      <c r="N1924" s="1067"/>
      <c r="O1924" s="1067"/>
    </row>
    <row r="1925" spans="1:15" s="886" customFormat="1">
      <c r="A1925" s="883"/>
      <c r="B1925" s="1152"/>
      <c r="C1925" s="884"/>
      <c r="D1925" s="884"/>
      <c r="E1925" s="884"/>
      <c r="F1925" s="895"/>
      <c r="H1925" s="1153"/>
      <c r="J1925" s="1154"/>
      <c r="K1925" s="827"/>
      <c r="L1925" s="1537"/>
      <c r="M1925" s="1537"/>
      <c r="N1925" s="1067"/>
      <c r="O1925" s="1067"/>
    </row>
    <row r="1926" spans="1:15" s="886" customFormat="1">
      <c r="A1926" s="883"/>
      <c r="B1926" s="1152"/>
      <c r="C1926" s="884"/>
      <c r="D1926" s="884"/>
      <c r="E1926" s="884"/>
      <c r="F1926" s="895"/>
      <c r="H1926" s="1153"/>
      <c r="J1926" s="1154"/>
      <c r="K1926" s="827"/>
      <c r="L1926" s="1537"/>
      <c r="M1926" s="1537"/>
      <c r="N1926" s="1067"/>
      <c r="O1926" s="1067"/>
    </row>
    <row r="1927" spans="1:15" s="886" customFormat="1">
      <c r="A1927" s="883"/>
      <c r="B1927" s="1152"/>
      <c r="C1927" s="884"/>
      <c r="D1927" s="884"/>
      <c r="E1927" s="884"/>
      <c r="F1927" s="895"/>
      <c r="H1927" s="1153"/>
      <c r="J1927" s="1154"/>
      <c r="K1927" s="827"/>
      <c r="L1927" s="1537"/>
      <c r="M1927" s="1537"/>
      <c r="N1927" s="1067"/>
      <c r="O1927" s="1067"/>
    </row>
    <row r="1928" spans="1:15" s="886" customFormat="1">
      <c r="A1928" s="883"/>
      <c r="B1928" s="1152"/>
      <c r="C1928" s="884"/>
      <c r="D1928" s="884"/>
      <c r="E1928" s="884"/>
      <c r="F1928" s="895"/>
      <c r="H1928" s="1153"/>
      <c r="J1928" s="1154"/>
      <c r="K1928" s="827"/>
      <c r="L1928" s="1537"/>
      <c r="M1928" s="1537"/>
      <c r="N1928" s="1067"/>
      <c r="O1928" s="1067"/>
    </row>
    <row r="1929" spans="1:15" s="886" customFormat="1">
      <c r="A1929" s="883"/>
      <c r="B1929" s="1152"/>
      <c r="C1929" s="884"/>
      <c r="D1929" s="884"/>
      <c r="E1929" s="884"/>
      <c r="F1929" s="895"/>
      <c r="H1929" s="1153"/>
      <c r="J1929" s="1154"/>
      <c r="K1929" s="827"/>
      <c r="L1929" s="1537"/>
      <c r="M1929" s="1537"/>
      <c r="N1929" s="1067"/>
      <c r="O1929" s="1067"/>
    </row>
    <row r="1930" spans="1:15" s="886" customFormat="1">
      <c r="A1930" s="883"/>
      <c r="B1930" s="1152"/>
      <c r="C1930" s="884"/>
      <c r="D1930" s="884"/>
      <c r="E1930" s="884"/>
      <c r="F1930" s="895"/>
      <c r="H1930" s="1153"/>
      <c r="J1930" s="1154"/>
      <c r="K1930" s="827"/>
      <c r="L1930" s="1537"/>
      <c r="M1930" s="1537"/>
      <c r="N1930" s="1067"/>
      <c r="O1930" s="1067"/>
    </row>
    <row r="1931" spans="1:15" s="886" customFormat="1">
      <c r="A1931" s="883"/>
      <c r="B1931" s="1152"/>
      <c r="C1931" s="884"/>
      <c r="D1931" s="884"/>
      <c r="E1931" s="884"/>
      <c r="F1931" s="895"/>
      <c r="H1931" s="1153"/>
      <c r="J1931" s="1154"/>
      <c r="K1931" s="827"/>
      <c r="L1931" s="1537"/>
      <c r="M1931" s="1537"/>
      <c r="N1931" s="1067"/>
      <c r="O1931" s="1067"/>
    </row>
    <row r="1932" spans="1:15" s="886" customFormat="1">
      <c r="A1932" s="883"/>
      <c r="B1932" s="1152"/>
      <c r="C1932" s="884"/>
      <c r="D1932" s="884"/>
      <c r="E1932" s="884"/>
      <c r="F1932" s="895"/>
      <c r="H1932" s="1153"/>
      <c r="J1932" s="1154"/>
      <c r="K1932" s="827"/>
      <c r="L1932" s="1537"/>
      <c r="M1932" s="1537"/>
      <c r="N1932" s="1067"/>
      <c r="O1932" s="1067"/>
    </row>
    <row r="1933" spans="1:15" s="886" customFormat="1">
      <c r="A1933" s="883"/>
      <c r="B1933" s="1152"/>
      <c r="C1933" s="884"/>
      <c r="D1933" s="884"/>
      <c r="E1933" s="884"/>
      <c r="F1933" s="895"/>
      <c r="H1933" s="1153"/>
      <c r="J1933" s="1154"/>
      <c r="K1933" s="827"/>
      <c r="L1933" s="1537"/>
      <c r="M1933" s="1537"/>
      <c r="N1933" s="1067"/>
      <c r="O1933" s="1067"/>
    </row>
    <row r="1934" spans="1:15" s="886" customFormat="1">
      <c r="A1934" s="883"/>
      <c r="B1934" s="1152"/>
      <c r="C1934" s="884"/>
      <c r="D1934" s="884"/>
      <c r="E1934" s="884"/>
      <c r="F1934" s="895"/>
      <c r="H1934" s="1153"/>
      <c r="J1934" s="1154"/>
      <c r="K1934" s="827"/>
      <c r="L1934" s="1537"/>
      <c r="M1934" s="1537"/>
      <c r="N1934" s="1067"/>
      <c r="O1934" s="1067"/>
    </row>
    <row r="1935" spans="1:15" s="886" customFormat="1">
      <c r="A1935" s="883"/>
      <c r="B1935" s="1152"/>
      <c r="C1935" s="884"/>
      <c r="D1935" s="884"/>
      <c r="E1935" s="884"/>
      <c r="F1935" s="895"/>
      <c r="H1935" s="1153"/>
      <c r="J1935" s="1154"/>
      <c r="K1935" s="827"/>
      <c r="L1935" s="1537"/>
      <c r="M1935" s="1537"/>
      <c r="N1935" s="1067"/>
      <c r="O1935" s="1067"/>
    </row>
    <row r="1936" spans="1:15" s="886" customFormat="1">
      <c r="A1936" s="883"/>
      <c r="B1936" s="1152"/>
      <c r="C1936" s="884"/>
      <c r="D1936" s="884"/>
      <c r="E1936" s="884"/>
      <c r="F1936" s="895"/>
      <c r="H1936" s="1153"/>
      <c r="J1936" s="1154"/>
      <c r="K1936" s="827"/>
      <c r="L1936" s="1537"/>
      <c r="M1936" s="1537"/>
      <c r="N1936" s="1067"/>
      <c r="O1936" s="1067"/>
    </row>
    <row r="1937" spans="1:15" s="886" customFormat="1">
      <c r="A1937" s="883"/>
      <c r="B1937" s="1152"/>
      <c r="C1937" s="884"/>
      <c r="D1937" s="884"/>
      <c r="E1937" s="884"/>
      <c r="F1937" s="895"/>
      <c r="H1937" s="1153"/>
      <c r="J1937" s="1154"/>
      <c r="K1937" s="827"/>
      <c r="L1937" s="1537"/>
      <c r="M1937" s="1537"/>
      <c r="N1937" s="1067"/>
      <c r="O1937" s="1067"/>
    </row>
    <row r="1938" spans="1:15" s="886" customFormat="1">
      <c r="A1938" s="883"/>
      <c r="B1938" s="1152"/>
      <c r="C1938" s="884"/>
      <c r="D1938" s="884"/>
      <c r="E1938" s="884"/>
      <c r="F1938" s="895"/>
      <c r="H1938" s="1153"/>
      <c r="J1938" s="1154"/>
      <c r="K1938" s="827"/>
      <c r="L1938" s="1537"/>
      <c r="M1938" s="1537"/>
      <c r="N1938" s="1067"/>
      <c r="O1938" s="1067"/>
    </row>
    <row r="1939" spans="1:15" s="886" customFormat="1">
      <c r="A1939" s="883"/>
      <c r="B1939" s="1152"/>
      <c r="C1939" s="884"/>
      <c r="D1939" s="884"/>
      <c r="E1939" s="884"/>
      <c r="F1939" s="895"/>
      <c r="H1939" s="1153"/>
      <c r="J1939" s="1154"/>
      <c r="K1939" s="827"/>
      <c r="L1939" s="1537"/>
      <c r="M1939" s="1537"/>
      <c r="N1939" s="1067"/>
      <c r="O1939" s="1067"/>
    </row>
    <row r="1940" spans="1:15" s="886" customFormat="1">
      <c r="A1940" s="883"/>
      <c r="B1940" s="1152"/>
      <c r="C1940" s="884"/>
      <c r="D1940" s="884"/>
      <c r="E1940" s="884"/>
      <c r="F1940" s="895"/>
      <c r="H1940" s="1153"/>
      <c r="J1940" s="1154"/>
      <c r="K1940" s="827"/>
      <c r="L1940" s="1537"/>
      <c r="M1940" s="1537"/>
      <c r="N1940" s="1067"/>
      <c r="O1940" s="1067"/>
    </row>
    <row r="1941" spans="1:15" s="886" customFormat="1">
      <c r="A1941" s="883"/>
      <c r="B1941" s="1152"/>
      <c r="C1941" s="884"/>
      <c r="D1941" s="884"/>
      <c r="E1941" s="884"/>
      <c r="F1941" s="895"/>
      <c r="H1941" s="1153"/>
      <c r="J1941" s="1154"/>
      <c r="K1941" s="827"/>
      <c r="L1941" s="1537"/>
      <c r="M1941" s="1537"/>
      <c r="N1941" s="1067"/>
      <c r="O1941" s="1067"/>
    </row>
    <row r="1942" spans="1:15" s="886" customFormat="1">
      <c r="A1942" s="883"/>
      <c r="B1942" s="1152"/>
      <c r="C1942" s="884"/>
      <c r="D1942" s="884"/>
      <c r="E1942" s="884"/>
      <c r="F1942" s="895"/>
      <c r="H1942" s="1153"/>
      <c r="J1942" s="1154"/>
      <c r="K1942" s="827"/>
      <c r="L1942" s="1537"/>
      <c r="M1942" s="1537"/>
      <c r="N1942" s="1067"/>
      <c r="O1942" s="1067"/>
    </row>
    <row r="1943" spans="1:15" s="886" customFormat="1">
      <c r="A1943" s="883"/>
      <c r="B1943" s="1152"/>
      <c r="C1943" s="884"/>
      <c r="D1943" s="884"/>
      <c r="E1943" s="884"/>
      <c r="F1943" s="895"/>
      <c r="H1943" s="1153"/>
      <c r="J1943" s="1154"/>
      <c r="K1943" s="827"/>
      <c r="L1943" s="1537"/>
      <c r="M1943" s="1537"/>
      <c r="N1943" s="1067"/>
      <c r="O1943" s="1067"/>
    </row>
    <row r="1944" spans="1:15" s="886" customFormat="1">
      <c r="A1944" s="883"/>
      <c r="B1944" s="1152"/>
      <c r="C1944" s="884"/>
      <c r="D1944" s="884"/>
      <c r="E1944" s="884"/>
      <c r="F1944" s="895"/>
      <c r="H1944" s="1153"/>
      <c r="J1944" s="1154"/>
      <c r="K1944" s="827"/>
      <c r="L1944" s="1537"/>
      <c r="M1944" s="1537"/>
      <c r="N1944" s="1067"/>
      <c r="O1944" s="1067"/>
    </row>
    <row r="1945" spans="1:15" s="886" customFormat="1">
      <c r="A1945" s="883"/>
      <c r="B1945" s="1152"/>
      <c r="C1945" s="884"/>
      <c r="D1945" s="884"/>
      <c r="E1945" s="884"/>
      <c r="F1945" s="895"/>
      <c r="H1945" s="1153"/>
      <c r="J1945" s="1154"/>
      <c r="K1945" s="827"/>
      <c r="L1945" s="1537"/>
      <c r="M1945" s="1537"/>
      <c r="N1945" s="1067"/>
      <c r="O1945" s="1067"/>
    </row>
    <row r="1946" spans="1:15" s="886" customFormat="1">
      <c r="A1946" s="883"/>
      <c r="B1946" s="1152"/>
      <c r="C1946" s="884"/>
      <c r="D1946" s="884"/>
      <c r="E1946" s="884"/>
      <c r="F1946" s="895"/>
      <c r="H1946" s="1153"/>
      <c r="J1946" s="1154"/>
      <c r="K1946" s="827"/>
      <c r="L1946" s="1537"/>
      <c r="M1946" s="1537"/>
      <c r="N1946" s="1067"/>
      <c r="O1946" s="1067"/>
    </row>
    <row r="1947" spans="1:15" s="886" customFormat="1">
      <c r="A1947" s="883"/>
      <c r="B1947" s="1152"/>
      <c r="C1947" s="884"/>
      <c r="D1947" s="884"/>
      <c r="E1947" s="884"/>
      <c r="F1947" s="895"/>
      <c r="H1947" s="1153"/>
      <c r="J1947" s="1154"/>
      <c r="K1947" s="827"/>
      <c r="L1947" s="1537"/>
      <c r="M1947" s="1537"/>
      <c r="N1947" s="1067"/>
      <c r="O1947" s="1067"/>
    </row>
    <row r="1948" spans="1:15" s="886" customFormat="1">
      <c r="A1948" s="883"/>
      <c r="B1948" s="1152"/>
      <c r="C1948" s="884"/>
      <c r="D1948" s="884"/>
      <c r="E1948" s="884"/>
      <c r="F1948" s="895"/>
      <c r="H1948" s="1153"/>
      <c r="J1948" s="1154"/>
      <c r="K1948" s="827"/>
      <c r="L1948" s="1537"/>
      <c r="M1948" s="1537"/>
      <c r="N1948" s="1067"/>
      <c r="O1948" s="1067"/>
    </row>
    <row r="1949" spans="1:15" s="886" customFormat="1">
      <c r="A1949" s="883"/>
      <c r="B1949" s="1152"/>
      <c r="C1949" s="884"/>
      <c r="D1949" s="884"/>
      <c r="E1949" s="884"/>
      <c r="F1949" s="895"/>
      <c r="H1949" s="1153"/>
      <c r="J1949" s="1154"/>
      <c r="K1949" s="827"/>
      <c r="L1949" s="1537"/>
      <c r="M1949" s="1537"/>
      <c r="N1949" s="1067"/>
      <c r="O1949" s="1067"/>
    </row>
    <row r="1950" spans="1:15" s="886" customFormat="1">
      <c r="A1950" s="883"/>
      <c r="B1950" s="1152"/>
      <c r="C1950" s="884"/>
      <c r="D1950" s="884"/>
      <c r="E1950" s="884"/>
      <c r="F1950" s="895"/>
      <c r="H1950" s="1153"/>
      <c r="J1950" s="1154"/>
      <c r="K1950" s="827"/>
      <c r="L1950" s="1537"/>
      <c r="M1950" s="1537"/>
      <c r="N1950" s="1067"/>
      <c r="O1950" s="1067"/>
    </row>
    <row r="1951" spans="1:15" s="886" customFormat="1">
      <c r="A1951" s="883"/>
      <c r="B1951" s="1152"/>
      <c r="C1951" s="884"/>
      <c r="D1951" s="884"/>
      <c r="E1951" s="884"/>
      <c r="F1951" s="895"/>
      <c r="H1951" s="1153"/>
      <c r="J1951" s="1154"/>
      <c r="K1951" s="827"/>
      <c r="L1951" s="1537"/>
      <c r="M1951" s="1537"/>
      <c r="N1951" s="1067"/>
      <c r="O1951" s="1067"/>
    </row>
    <row r="1952" spans="1:15" s="886" customFormat="1">
      <c r="A1952" s="883"/>
      <c r="B1952" s="1152"/>
      <c r="C1952" s="884"/>
      <c r="D1952" s="884"/>
      <c r="E1952" s="884"/>
      <c r="F1952" s="895"/>
      <c r="H1952" s="1153"/>
      <c r="J1952" s="1154"/>
      <c r="K1952" s="827"/>
      <c r="L1952" s="1537"/>
      <c r="M1952" s="1537"/>
      <c r="N1952" s="1067"/>
      <c r="O1952" s="1067"/>
    </row>
    <row r="1953" spans="1:15" s="886" customFormat="1">
      <c r="A1953" s="883"/>
      <c r="B1953" s="1152"/>
      <c r="C1953" s="884"/>
      <c r="D1953" s="884"/>
      <c r="E1953" s="884"/>
      <c r="F1953" s="895"/>
      <c r="H1953" s="1153"/>
      <c r="J1953" s="1154"/>
      <c r="K1953" s="827"/>
      <c r="L1953" s="1537"/>
      <c r="M1953" s="1537"/>
      <c r="N1953" s="1067"/>
      <c r="O1953" s="1067"/>
    </row>
    <row r="1954" spans="1:15" s="886" customFormat="1">
      <c r="A1954" s="883"/>
      <c r="B1954" s="1152"/>
      <c r="C1954" s="884"/>
      <c r="D1954" s="884"/>
      <c r="E1954" s="884"/>
      <c r="F1954" s="895"/>
      <c r="H1954" s="1153"/>
      <c r="J1954" s="1154"/>
      <c r="K1954" s="827"/>
      <c r="L1954" s="1537"/>
      <c r="M1954" s="1537"/>
      <c r="N1954" s="1067"/>
      <c r="O1954" s="1067"/>
    </row>
    <row r="1955" spans="1:15" s="886" customFormat="1">
      <c r="A1955" s="883"/>
      <c r="B1955" s="1152"/>
      <c r="C1955" s="884"/>
      <c r="D1955" s="884"/>
      <c r="E1955" s="884"/>
      <c r="F1955" s="895"/>
      <c r="H1955" s="1153"/>
      <c r="J1955" s="1154"/>
      <c r="K1955" s="827"/>
      <c r="L1955" s="1537"/>
      <c r="M1955" s="1537"/>
      <c r="N1955" s="1067"/>
      <c r="O1955" s="1067"/>
    </row>
    <row r="1956" spans="1:15" s="886" customFormat="1">
      <c r="A1956" s="883"/>
      <c r="B1956" s="1152"/>
      <c r="C1956" s="884"/>
      <c r="D1956" s="884"/>
      <c r="E1956" s="884"/>
      <c r="F1956" s="895"/>
      <c r="H1956" s="1153"/>
      <c r="J1956" s="1154"/>
      <c r="K1956" s="827"/>
      <c r="L1956" s="1537"/>
      <c r="M1956" s="1537"/>
      <c r="N1956" s="1067"/>
      <c r="O1956" s="1067"/>
    </row>
    <row r="1957" spans="1:15" s="886" customFormat="1">
      <c r="A1957" s="883"/>
      <c r="B1957" s="1152"/>
      <c r="C1957" s="884"/>
      <c r="D1957" s="884"/>
      <c r="E1957" s="884"/>
      <c r="F1957" s="895"/>
      <c r="H1957" s="1153"/>
      <c r="J1957" s="1154"/>
      <c r="K1957" s="827"/>
      <c r="L1957" s="1537"/>
      <c r="M1957" s="1537"/>
      <c r="N1957" s="1067"/>
      <c r="O1957" s="1067"/>
    </row>
    <row r="1958" spans="1:15" s="886" customFormat="1">
      <c r="A1958" s="883"/>
      <c r="B1958" s="1152"/>
      <c r="C1958" s="884"/>
      <c r="D1958" s="884"/>
      <c r="E1958" s="884"/>
      <c r="F1958" s="895"/>
      <c r="H1958" s="1153"/>
      <c r="J1958" s="1154"/>
      <c r="K1958" s="827"/>
      <c r="L1958" s="1537"/>
      <c r="M1958" s="1537"/>
      <c r="N1958" s="1067"/>
      <c r="O1958" s="1067"/>
    </row>
    <row r="1959" spans="1:15" s="886" customFormat="1">
      <c r="A1959" s="883"/>
      <c r="B1959" s="1152"/>
      <c r="C1959" s="884"/>
      <c r="D1959" s="884"/>
      <c r="E1959" s="884"/>
      <c r="F1959" s="895"/>
      <c r="H1959" s="1153"/>
      <c r="J1959" s="1154"/>
      <c r="K1959" s="827"/>
      <c r="L1959" s="1537"/>
      <c r="M1959" s="1537"/>
      <c r="N1959" s="1067"/>
      <c r="O1959" s="1067"/>
    </row>
    <row r="1960" spans="1:15" s="886" customFormat="1">
      <c r="A1960" s="883"/>
      <c r="B1960" s="1152"/>
      <c r="C1960" s="884"/>
      <c r="D1960" s="884"/>
      <c r="E1960" s="884"/>
      <c r="F1960" s="895"/>
      <c r="H1960" s="1153"/>
      <c r="J1960" s="1154"/>
      <c r="K1960" s="827"/>
      <c r="L1960" s="1537"/>
      <c r="M1960" s="1537"/>
      <c r="N1960" s="1067"/>
      <c r="O1960" s="1067"/>
    </row>
    <row r="1961" spans="1:15" s="886" customFormat="1">
      <c r="A1961" s="883"/>
      <c r="B1961" s="1152"/>
      <c r="C1961" s="884"/>
      <c r="D1961" s="884"/>
      <c r="E1961" s="884"/>
      <c r="F1961" s="895"/>
      <c r="H1961" s="1153"/>
      <c r="J1961" s="1154"/>
      <c r="K1961" s="827"/>
      <c r="L1961" s="1537"/>
      <c r="M1961" s="1537"/>
      <c r="N1961" s="1067"/>
      <c r="O1961" s="1067"/>
    </row>
    <row r="1962" spans="1:15" s="886" customFormat="1">
      <c r="A1962" s="883"/>
      <c r="B1962" s="1152"/>
      <c r="C1962" s="884"/>
      <c r="D1962" s="884"/>
      <c r="E1962" s="884"/>
      <c r="F1962" s="895"/>
      <c r="H1962" s="1153"/>
      <c r="J1962" s="1154"/>
      <c r="K1962" s="827"/>
      <c r="L1962" s="1537"/>
      <c r="M1962" s="1537"/>
      <c r="N1962" s="1067"/>
      <c r="O1962" s="1067"/>
    </row>
    <row r="1963" spans="1:15" s="886" customFormat="1">
      <c r="A1963" s="883"/>
      <c r="B1963" s="1152"/>
      <c r="C1963" s="884"/>
      <c r="D1963" s="884"/>
      <c r="E1963" s="884"/>
      <c r="F1963" s="895"/>
      <c r="H1963" s="1153"/>
      <c r="J1963" s="1154"/>
      <c r="K1963" s="827"/>
      <c r="L1963" s="1537"/>
      <c r="M1963" s="1537"/>
      <c r="N1963" s="1067"/>
      <c r="O1963" s="1067"/>
    </row>
    <row r="1964" spans="1:15" s="886" customFormat="1">
      <c r="A1964" s="883"/>
      <c r="B1964" s="1152"/>
      <c r="C1964" s="884"/>
      <c r="D1964" s="884"/>
      <c r="E1964" s="884"/>
      <c r="F1964" s="895"/>
      <c r="H1964" s="1153"/>
      <c r="J1964" s="1154"/>
      <c r="K1964" s="827"/>
      <c r="L1964" s="1537"/>
      <c r="M1964" s="1537"/>
      <c r="N1964" s="1067"/>
      <c r="O1964" s="1067"/>
    </row>
    <row r="1965" spans="1:15" s="886" customFormat="1">
      <c r="A1965" s="883"/>
      <c r="B1965" s="1152"/>
      <c r="C1965" s="884"/>
      <c r="D1965" s="884"/>
      <c r="E1965" s="884"/>
      <c r="F1965" s="895"/>
      <c r="H1965" s="1153"/>
      <c r="J1965" s="1154"/>
      <c r="K1965" s="827"/>
      <c r="L1965" s="1537"/>
      <c r="M1965" s="1537"/>
      <c r="N1965" s="1067"/>
      <c r="O1965" s="1067"/>
    </row>
    <row r="1966" spans="1:15" s="886" customFormat="1">
      <c r="A1966" s="883"/>
      <c r="B1966" s="1152"/>
      <c r="C1966" s="884"/>
      <c r="D1966" s="884"/>
      <c r="E1966" s="884"/>
      <c r="F1966" s="895"/>
      <c r="H1966" s="1153"/>
      <c r="J1966" s="1154"/>
      <c r="K1966" s="827"/>
      <c r="L1966" s="1537"/>
      <c r="M1966" s="1537"/>
      <c r="N1966" s="1067"/>
      <c r="O1966" s="1067"/>
    </row>
    <row r="1967" spans="1:15" s="886" customFormat="1">
      <c r="A1967" s="883"/>
      <c r="B1967" s="1152"/>
      <c r="C1967" s="884"/>
      <c r="D1967" s="884"/>
      <c r="E1967" s="884"/>
      <c r="F1967" s="895"/>
      <c r="H1967" s="1153"/>
      <c r="J1967" s="1154"/>
      <c r="K1967" s="827"/>
      <c r="L1967" s="1537"/>
      <c r="M1967" s="1537"/>
      <c r="N1967" s="1067"/>
      <c r="O1967" s="1067"/>
    </row>
    <row r="1968" spans="1:15" s="886" customFormat="1">
      <c r="A1968" s="883"/>
      <c r="B1968" s="1152"/>
      <c r="C1968" s="884"/>
      <c r="D1968" s="884"/>
      <c r="E1968" s="884"/>
      <c r="F1968" s="895"/>
      <c r="H1968" s="1153"/>
      <c r="J1968" s="1154"/>
      <c r="K1968" s="827"/>
      <c r="L1968" s="1537"/>
      <c r="M1968" s="1537"/>
      <c r="N1968" s="1067"/>
      <c r="O1968" s="1067"/>
    </row>
    <row r="1969" spans="1:15" s="886" customFormat="1">
      <c r="A1969" s="883"/>
      <c r="B1969" s="1152"/>
      <c r="C1969" s="884"/>
      <c r="D1969" s="884"/>
      <c r="E1969" s="884"/>
      <c r="F1969" s="895"/>
      <c r="H1969" s="1153"/>
      <c r="J1969" s="1154"/>
      <c r="K1969" s="827"/>
      <c r="L1969" s="1537"/>
      <c r="M1969" s="1537"/>
      <c r="N1969" s="1067"/>
      <c r="O1969" s="1067"/>
    </row>
    <row r="1970" spans="1:15" s="886" customFormat="1">
      <c r="A1970" s="883"/>
      <c r="B1970" s="1152"/>
      <c r="C1970" s="884"/>
      <c r="D1970" s="884"/>
      <c r="E1970" s="884"/>
      <c r="F1970" s="895"/>
      <c r="H1970" s="1153"/>
      <c r="J1970" s="1154"/>
      <c r="K1970" s="827"/>
      <c r="L1970" s="1537"/>
      <c r="M1970" s="1537"/>
      <c r="N1970" s="1067"/>
      <c r="O1970" s="1067"/>
    </row>
    <row r="1971" spans="1:15" s="886" customFormat="1">
      <c r="A1971" s="883"/>
      <c r="B1971" s="1152"/>
      <c r="C1971" s="884"/>
      <c r="D1971" s="884"/>
      <c r="E1971" s="884"/>
      <c r="F1971" s="895"/>
      <c r="H1971" s="1153"/>
      <c r="J1971" s="1154"/>
      <c r="K1971" s="827"/>
      <c r="L1971" s="1537"/>
      <c r="M1971" s="1537"/>
      <c r="N1971" s="1067"/>
      <c r="O1971" s="1067"/>
    </row>
    <row r="1972" spans="1:15" s="886" customFormat="1">
      <c r="A1972" s="883"/>
      <c r="B1972" s="1152"/>
      <c r="C1972" s="884"/>
      <c r="D1972" s="884"/>
      <c r="E1972" s="884"/>
      <c r="F1972" s="895"/>
      <c r="H1972" s="1153"/>
      <c r="J1972" s="1154"/>
      <c r="K1972" s="827"/>
      <c r="L1972" s="1537"/>
      <c r="M1972" s="1537"/>
      <c r="N1972" s="1067"/>
      <c r="O1972" s="1067"/>
    </row>
    <row r="1973" spans="1:15" s="886" customFormat="1">
      <c r="A1973" s="883"/>
      <c r="B1973" s="1152"/>
      <c r="C1973" s="884"/>
      <c r="D1973" s="884"/>
      <c r="E1973" s="884"/>
      <c r="F1973" s="895"/>
      <c r="H1973" s="1153"/>
      <c r="J1973" s="1154"/>
      <c r="K1973" s="827"/>
      <c r="L1973" s="1537"/>
      <c r="M1973" s="1537"/>
      <c r="N1973" s="1067"/>
      <c r="O1973" s="1067"/>
    </row>
    <row r="1974" spans="1:15" s="886" customFormat="1">
      <c r="A1974" s="883"/>
      <c r="B1974" s="1152"/>
      <c r="C1974" s="884"/>
      <c r="D1974" s="884"/>
      <c r="E1974" s="884"/>
      <c r="F1974" s="895"/>
      <c r="H1974" s="1153"/>
      <c r="J1974" s="1154"/>
      <c r="K1974" s="827"/>
      <c r="L1974" s="1537"/>
      <c r="M1974" s="1537"/>
      <c r="N1974" s="1067"/>
      <c r="O1974" s="1067"/>
    </row>
    <row r="1975" spans="1:15" s="886" customFormat="1">
      <c r="A1975" s="883"/>
      <c r="B1975" s="1152"/>
      <c r="C1975" s="884"/>
      <c r="D1975" s="884"/>
      <c r="E1975" s="884"/>
      <c r="F1975" s="895"/>
      <c r="H1975" s="1153"/>
      <c r="J1975" s="1154"/>
      <c r="K1975" s="827"/>
      <c r="L1975" s="1537"/>
      <c r="M1975" s="1537"/>
      <c r="N1975" s="1067"/>
      <c r="O1975" s="1067"/>
    </row>
    <row r="1976" spans="1:15" s="886" customFormat="1">
      <c r="A1976" s="883"/>
      <c r="B1976" s="1152"/>
      <c r="C1976" s="884"/>
      <c r="D1976" s="884"/>
      <c r="E1976" s="884"/>
      <c r="F1976" s="895"/>
      <c r="H1976" s="1153"/>
      <c r="J1976" s="1154"/>
      <c r="K1976" s="827"/>
      <c r="L1976" s="1537"/>
      <c r="M1976" s="1537"/>
      <c r="N1976" s="1067"/>
      <c r="O1976" s="1067"/>
    </row>
    <row r="1977" spans="1:15" s="886" customFormat="1">
      <c r="A1977" s="883"/>
      <c r="B1977" s="1152"/>
      <c r="C1977" s="884"/>
      <c r="D1977" s="884"/>
      <c r="E1977" s="884"/>
      <c r="F1977" s="895"/>
      <c r="H1977" s="1153"/>
      <c r="J1977" s="1154"/>
      <c r="K1977" s="827"/>
      <c r="L1977" s="1537"/>
      <c r="M1977" s="1537"/>
      <c r="N1977" s="1067"/>
      <c r="O1977" s="1067"/>
    </row>
    <row r="1978" spans="1:15" s="886" customFormat="1">
      <c r="A1978" s="883"/>
      <c r="B1978" s="1152"/>
      <c r="C1978" s="884"/>
      <c r="D1978" s="884"/>
      <c r="E1978" s="884"/>
      <c r="F1978" s="895"/>
      <c r="H1978" s="1153"/>
      <c r="J1978" s="1154"/>
      <c r="K1978" s="827"/>
      <c r="L1978" s="1537"/>
      <c r="M1978" s="1537"/>
      <c r="N1978" s="1067"/>
      <c r="O1978" s="1067"/>
    </row>
    <row r="1979" spans="1:15" s="886" customFormat="1">
      <c r="A1979" s="883"/>
      <c r="B1979" s="1152"/>
      <c r="C1979" s="884"/>
      <c r="D1979" s="884"/>
      <c r="E1979" s="884"/>
      <c r="F1979" s="895"/>
      <c r="H1979" s="1153"/>
      <c r="J1979" s="1154"/>
      <c r="K1979" s="827"/>
      <c r="L1979" s="1537"/>
      <c r="M1979" s="1537"/>
      <c r="N1979" s="1067"/>
      <c r="O1979" s="1067"/>
    </row>
    <row r="1980" spans="1:15" s="886" customFormat="1">
      <c r="A1980" s="883"/>
      <c r="B1980" s="1152"/>
      <c r="C1980" s="884"/>
      <c r="D1980" s="884"/>
      <c r="E1980" s="884"/>
      <c r="F1980" s="895"/>
      <c r="H1980" s="1153"/>
      <c r="J1980" s="1154"/>
      <c r="K1980" s="827"/>
      <c r="L1980" s="1537"/>
      <c r="M1980" s="1537"/>
      <c r="N1980" s="1067"/>
      <c r="O1980" s="1067"/>
    </row>
    <row r="1981" spans="1:15" s="886" customFormat="1">
      <c r="A1981" s="883"/>
      <c r="B1981" s="1152"/>
      <c r="C1981" s="884"/>
      <c r="D1981" s="884"/>
      <c r="E1981" s="884"/>
      <c r="F1981" s="895"/>
      <c r="H1981" s="1153"/>
      <c r="J1981" s="1154"/>
      <c r="K1981" s="827"/>
      <c r="L1981" s="1537"/>
      <c r="M1981" s="1537"/>
      <c r="N1981" s="1067"/>
      <c r="O1981" s="1067"/>
    </row>
    <row r="1982" spans="1:15" s="886" customFormat="1">
      <c r="A1982" s="883"/>
      <c r="B1982" s="1152"/>
      <c r="C1982" s="884"/>
      <c r="D1982" s="884"/>
      <c r="E1982" s="884"/>
      <c r="F1982" s="895"/>
      <c r="H1982" s="1153"/>
      <c r="J1982" s="1154"/>
      <c r="K1982" s="827"/>
      <c r="L1982" s="1537"/>
      <c r="M1982" s="1537"/>
      <c r="N1982" s="1067"/>
      <c r="O1982" s="1067"/>
    </row>
    <row r="1983" spans="1:15" s="886" customFormat="1">
      <c r="A1983" s="883"/>
      <c r="B1983" s="1152"/>
      <c r="C1983" s="884"/>
      <c r="D1983" s="884"/>
      <c r="E1983" s="884"/>
      <c r="F1983" s="895"/>
      <c r="H1983" s="1153"/>
      <c r="J1983" s="1154"/>
      <c r="K1983" s="827"/>
      <c r="L1983" s="1537"/>
      <c r="M1983" s="1537"/>
      <c r="N1983" s="1067"/>
      <c r="O1983" s="1067"/>
    </row>
    <row r="1984" spans="1:15" s="886" customFormat="1">
      <c r="A1984" s="883"/>
      <c r="B1984" s="1152"/>
      <c r="C1984" s="884"/>
      <c r="D1984" s="884"/>
      <c r="E1984" s="884"/>
      <c r="F1984" s="895"/>
      <c r="H1984" s="1153"/>
      <c r="J1984" s="1154"/>
      <c r="K1984" s="827"/>
      <c r="L1984" s="1537"/>
      <c r="M1984" s="1537"/>
      <c r="N1984" s="1067"/>
      <c r="O1984" s="1067"/>
    </row>
    <row r="1985" spans="1:15" s="886" customFormat="1">
      <c r="A1985" s="883"/>
      <c r="B1985" s="1152"/>
      <c r="C1985" s="884"/>
      <c r="D1985" s="884"/>
      <c r="E1985" s="884"/>
      <c r="F1985" s="895"/>
      <c r="H1985" s="1153"/>
      <c r="J1985" s="1154"/>
      <c r="K1985" s="827"/>
      <c r="L1985" s="1537"/>
      <c r="M1985" s="1537"/>
      <c r="N1985" s="1067"/>
      <c r="O1985" s="1067"/>
    </row>
    <row r="1986" spans="1:15" s="886" customFormat="1">
      <c r="A1986" s="883"/>
      <c r="B1986" s="1152"/>
      <c r="C1986" s="884"/>
      <c r="D1986" s="884"/>
      <c r="E1986" s="884"/>
      <c r="F1986" s="895"/>
      <c r="H1986" s="1153"/>
      <c r="J1986" s="1154"/>
      <c r="K1986" s="827"/>
      <c r="L1986" s="1537"/>
      <c r="M1986" s="1537"/>
      <c r="N1986" s="1067"/>
      <c r="O1986" s="1067"/>
    </row>
    <row r="1987" spans="1:15" s="886" customFormat="1">
      <c r="A1987" s="883"/>
      <c r="B1987" s="1152"/>
      <c r="C1987" s="884"/>
      <c r="D1987" s="884"/>
      <c r="E1987" s="884"/>
      <c r="F1987" s="895"/>
      <c r="H1987" s="1153"/>
      <c r="J1987" s="1154"/>
      <c r="K1987" s="827"/>
      <c r="L1987" s="1537"/>
      <c r="M1987" s="1537"/>
      <c r="N1987" s="1067"/>
      <c r="O1987" s="1067"/>
    </row>
    <row r="1988" spans="1:15" s="886" customFormat="1">
      <c r="A1988" s="883"/>
      <c r="B1988" s="1152"/>
      <c r="C1988" s="884"/>
      <c r="D1988" s="884"/>
      <c r="E1988" s="884"/>
      <c r="F1988" s="895"/>
      <c r="H1988" s="1153"/>
      <c r="J1988" s="1154"/>
      <c r="K1988" s="827"/>
      <c r="L1988" s="1537"/>
      <c r="M1988" s="1537"/>
      <c r="N1988" s="1067"/>
      <c r="O1988" s="1067"/>
    </row>
    <row r="1989" spans="1:15" s="886" customFormat="1">
      <c r="A1989" s="883"/>
      <c r="B1989" s="1152"/>
      <c r="C1989" s="884"/>
      <c r="D1989" s="884"/>
      <c r="E1989" s="884"/>
      <c r="F1989" s="895"/>
      <c r="H1989" s="1153"/>
      <c r="J1989" s="1154"/>
      <c r="K1989" s="827"/>
      <c r="L1989" s="1537"/>
      <c r="M1989" s="1537"/>
      <c r="N1989" s="1067"/>
      <c r="O1989" s="1067"/>
    </row>
    <row r="1990" spans="1:15" s="886" customFormat="1">
      <c r="A1990" s="883"/>
      <c r="B1990" s="1152"/>
      <c r="C1990" s="884"/>
      <c r="D1990" s="884"/>
      <c r="E1990" s="884"/>
      <c r="F1990" s="895"/>
      <c r="H1990" s="1153"/>
      <c r="J1990" s="1154"/>
      <c r="K1990" s="827"/>
      <c r="L1990" s="1537"/>
      <c r="M1990" s="1537"/>
      <c r="N1990" s="1067"/>
      <c r="O1990" s="1067"/>
    </row>
    <row r="1991" spans="1:15" s="886" customFormat="1">
      <c r="A1991" s="883"/>
      <c r="B1991" s="1152"/>
      <c r="C1991" s="884"/>
      <c r="D1991" s="884"/>
      <c r="E1991" s="884"/>
      <c r="F1991" s="895"/>
      <c r="H1991" s="1153"/>
      <c r="J1991" s="1154"/>
      <c r="K1991" s="827"/>
      <c r="L1991" s="1537"/>
      <c r="M1991" s="1537"/>
      <c r="N1991" s="1067"/>
      <c r="O1991" s="1067"/>
    </row>
    <row r="1992" spans="1:15" s="886" customFormat="1">
      <c r="A1992" s="883"/>
      <c r="B1992" s="1152"/>
      <c r="C1992" s="884"/>
      <c r="D1992" s="884"/>
      <c r="E1992" s="884"/>
      <c r="F1992" s="895"/>
      <c r="H1992" s="1153"/>
      <c r="J1992" s="1154"/>
      <c r="K1992" s="827"/>
      <c r="L1992" s="1537"/>
      <c r="M1992" s="1537"/>
      <c r="N1992" s="1067"/>
      <c r="O1992" s="1067"/>
    </row>
    <row r="1993" spans="1:15" s="886" customFormat="1">
      <c r="A1993" s="883"/>
      <c r="B1993" s="1152"/>
      <c r="C1993" s="884"/>
      <c r="D1993" s="884"/>
      <c r="E1993" s="884"/>
      <c r="F1993" s="895"/>
      <c r="H1993" s="1153"/>
      <c r="J1993" s="1154"/>
      <c r="K1993" s="827"/>
      <c r="L1993" s="1537"/>
      <c r="M1993" s="1537"/>
      <c r="N1993" s="1067"/>
      <c r="O1993" s="1067"/>
    </row>
    <row r="1994" spans="1:15" s="886" customFormat="1">
      <c r="A1994" s="883"/>
      <c r="B1994" s="1152"/>
      <c r="C1994" s="884"/>
      <c r="D1994" s="884"/>
      <c r="E1994" s="884"/>
      <c r="F1994" s="895"/>
      <c r="H1994" s="1153"/>
      <c r="J1994" s="1154"/>
      <c r="K1994" s="827"/>
      <c r="L1994" s="1537"/>
      <c r="M1994" s="1537"/>
      <c r="N1994" s="1067"/>
      <c r="O1994" s="1067"/>
    </row>
    <row r="1995" spans="1:15" s="886" customFormat="1">
      <c r="A1995" s="883"/>
      <c r="B1995" s="1152"/>
      <c r="C1995" s="884"/>
      <c r="D1995" s="884"/>
      <c r="E1995" s="884"/>
      <c r="F1995" s="895"/>
      <c r="H1995" s="1153"/>
      <c r="J1995" s="1154"/>
      <c r="K1995" s="827"/>
      <c r="L1995" s="1537"/>
      <c r="M1995" s="1537"/>
      <c r="N1995" s="1067"/>
      <c r="O1995" s="1067"/>
    </row>
    <row r="1996" spans="1:15" s="886" customFormat="1">
      <c r="A1996" s="883"/>
      <c r="B1996" s="1152"/>
      <c r="C1996" s="884"/>
      <c r="D1996" s="884"/>
      <c r="E1996" s="884"/>
      <c r="F1996" s="895"/>
      <c r="H1996" s="1153"/>
      <c r="J1996" s="1154"/>
      <c r="K1996" s="827"/>
      <c r="L1996" s="1537"/>
      <c r="M1996" s="1537"/>
      <c r="N1996" s="1067"/>
      <c r="O1996" s="1067"/>
    </row>
    <row r="1997" spans="1:15" s="886" customFormat="1">
      <c r="A1997" s="883"/>
      <c r="B1997" s="1152"/>
      <c r="C1997" s="884"/>
      <c r="D1997" s="884"/>
      <c r="E1997" s="884"/>
      <c r="F1997" s="895"/>
      <c r="H1997" s="1153"/>
      <c r="J1997" s="1154"/>
      <c r="K1997" s="827"/>
      <c r="L1997" s="1537"/>
      <c r="M1997" s="1537"/>
      <c r="N1997" s="1067"/>
      <c r="O1997" s="1067"/>
    </row>
    <row r="1998" spans="1:15" s="886" customFormat="1">
      <c r="A1998" s="883"/>
      <c r="B1998" s="1152"/>
      <c r="C1998" s="884"/>
      <c r="D1998" s="884"/>
      <c r="E1998" s="884"/>
      <c r="F1998" s="895"/>
      <c r="H1998" s="1153"/>
      <c r="J1998" s="1154"/>
      <c r="K1998" s="827"/>
      <c r="L1998" s="1537"/>
      <c r="M1998" s="1537"/>
      <c r="N1998" s="1067"/>
      <c r="O1998" s="1067"/>
    </row>
    <row r="1999" spans="1:15" s="886" customFormat="1">
      <c r="A1999" s="883"/>
      <c r="B1999" s="1152"/>
      <c r="C1999" s="884"/>
      <c r="D1999" s="884"/>
      <c r="E1999" s="884"/>
      <c r="F1999" s="895"/>
      <c r="H1999" s="1153"/>
      <c r="J1999" s="1154"/>
      <c r="K1999" s="827"/>
      <c r="L1999" s="1537"/>
      <c r="M1999" s="1537"/>
      <c r="N1999" s="1067"/>
      <c r="O1999" s="1067"/>
    </row>
    <row r="2000" spans="1:15" s="886" customFormat="1">
      <c r="A2000" s="883"/>
      <c r="B2000" s="1152"/>
      <c r="C2000" s="884"/>
      <c r="D2000" s="884"/>
      <c r="E2000" s="884"/>
      <c r="F2000" s="895"/>
      <c r="H2000" s="1153"/>
      <c r="J2000" s="1154"/>
      <c r="K2000" s="827"/>
      <c r="L2000" s="1537"/>
      <c r="M2000" s="1537"/>
      <c r="N2000" s="1067"/>
      <c r="O2000" s="1067"/>
    </row>
    <row r="2001" spans="1:15" s="886" customFormat="1">
      <c r="A2001" s="883"/>
      <c r="B2001" s="1152"/>
      <c r="C2001" s="884"/>
      <c r="D2001" s="884"/>
      <c r="E2001" s="884"/>
      <c r="F2001" s="895"/>
      <c r="H2001" s="1153"/>
      <c r="J2001" s="1154"/>
      <c r="K2001" s="827"/>
      <c r="L2001" s="1537"/>
      <c r="M2001" s="1537"/>
      <c r="N2001" s="1067"/>
      <c r="O2001" s="1067"/>
    </row>
    <row r="2002" spans="1:15" s="886" customFormat="1">
      <c r="A2002" s="883"/>
      <c r="B2002" s="1152"/>
      <c r="C2002" s="884"/>
      <c r="D2002" s="884"/>
      <c r="E2002" s="884"/>
      <c r="F2002" s="895"/>
      <c r="H2002" s="1153"/>
      <c r="J2002" s="1154"/>
      <c r="K2002" s="827"/>
      <c r="L2002" s="1537"/>
      <c r="M2002" s="1537"/>
      <c r="N2002" s="1067"/>
      <c r="O2002" s="1067"/>
    </row>
    <row r="2003" spans="1:15" s="886" customFormat="1">
      <c r="A2003" s="883"/>
      <c r="B2003" s="1152"/>
      <c r="C2003" s="884"/>
      <c r="D2003" s="884"/>
      <c r="E2003" s="884"/>
      <c r="F2003" s="895"/>
      <c r="H2003" s="1153"/>
      <c r="J2003" s="1154"/>
      <c r="K2003" s="827"/>
      <c r="L2003" s="1537"/>
      <c r="M2003" s="1537"/>
      <c r="N2003" s="1067"/>
      <c r="O2003" s="1067"/>
    </row>
    <row r="2004" spans="1:15" s="886" customFormat="1">
      <c r="A2004" s="883"/>
      <c r="B2004" s="1152"/>
      <c r="C2004" s="884"/>
      <c r="D2004" s="884"/>
      <c r="E2004" s="884"/>
      <c r="F2004" s="895"/>
      <c r="H2004" s="1153"/>
      <c r="J2004" s="1154"/>
      <c r="K2004" s="827"/>
      <c r="L2004" s="1537"/>
      <c r="M2004" s="1537"/>
      <c r="N2004" s="1067"/>
      <c r="O2004" s="1067"/>
    </row>
    <row r="2005" spans="1:15" s="886" customFormat="1">
      <c r="A2005" s="883"/>
      <c r="B2005" s="1152"/>
      <c r="C2005" s="884"/>
      <c r="D2005" s="884"/>
      <c r="E2005" s="884"/>
      <c r="F2005" s="895"/>
      <c r="H2005" s="1153"/>
      <c r="J2005" s="1154"/>
      <c r="K2005" s="827"/>
      <c r="L2005" s="1537"/>
      <c r="M2005" s="1537"/>
      <c r="N2005" s="1067"/>
      <c r="O2005" s="1067"/>
    </row>
    <row r="2006" spans="1:15" s="886" customFormat="1">
      <c r="A2006" s="883"/>
      <c r="B2006" s="1152"/>
      <c r="C2006" s="884"/>
      <c r="D2006" s="884"/>
      <c r="E2006" s="884"/>
      <c r="F2006" s="895"/>
      <c r="H2006" s="1153"/>
      <c r="J2006" s="1154"/>
      <c r="K2006" s="827"/>
      <c r="L2006" s="1537"/>
      <c r="M2006" s="1537"/>
      <c r="N2006" s="1067"/>
      <c r="O2006" s="1067"/>
    </row>
    <row r="2007" spans="1:15" s="886" customFormat="1">
      <c r="A2007" s="883"/>
      <c r="B2007" s="1152"/>
      <c r="C2007" s="884"/>
      <c r="D2007" s="884"/>
      <c r="E2007" s="884"/>
      <c r="F2007" s="895"/>
      <c r="H2007" s="1153"/>
      <c r="J2007" s="1154"/>
      <c r="K2007" s="827"/>
      <c r="L2007" s="1537"/>
      <c r="M2007" s="1537"/>
      <c r="N2007" s="1067"/>
      <c r="O2007" s="1067"/>
    </row>
    <row r="2008" spans="1:15" s="886" customFormat="1">
      <c r="A2008" s="883"/>
      <c r="B2008" s="1152"/>
      <c r="C2008" s="884"/>
      <c r="D2008" s="884"/>
      <c r="E2008" s="884"/>
      <c r="F2008" s="895"/>
      <c r="H2008" s="1153"/>
      <c r="J2008" s="1154"/>
      <c r="K2008" s="827"/>
      <c r="L2008" s="1537"/>
      <c r="M2008" s="1537"/>
      <c r="N2008" s="1067"/>
      <c r="O2008" s="1067"/>
    </row>
    <row r="2009" spans="1:15" s="886" customFormat="1">
      <c r="A2009" s="883"/>
      <c r="B2009" s="1152"/>
      <c r="C2009" s="884"/>
      <c r="D2009" s="884"/>
      <c r="E2009" s="884"/>
      <c r="F2009" s="895"/>
      <c r="H2009" s="1153"/>
      <c r="J2009" s="1154"/>
      <c r="K2009" s="827"/>
      <c r="L2009" s="1537"/>
      <c r="M2009" s="1537"/>
      <c r="N2009" s="1067"/>
      <c r="O2009" s="1067"/>
    </row>
    <row r="2010" spans="1:15" s="886" customFormat="1">
      <c r="A2010" s="883"/>
      <c r="B2010" s="1152"/>
      <c r="C2010" s="884"/>
      <c r="D2010" s="884"/>
      <c r="E2010" s="884"/>
      <c r="F2010" s="895"/>
      <c r="H2010" s="1153"/>
      <c r="J2010" s="1154"/>
      <c r="K2010" s="827"/>
      <c r="L2010" s="1537"/>
      <c r="M2010" s="1537"/>
      <c r="N2010" s="1067"/>
      <c r="O2010" s="1067"/>
    </row>
    <row r="2011" spans="1:15" s="886" customFormat="1">
      <c r="A2011" s="883"/>
      <c r="B2011" s="1152"/>
      <c r="C2011" s="884"/>
      <c r="D2011" s="884"/>
      <c r="E2011" s="884"/>
      <c r="F2011" s="895"/>
      <c r="H2011" s="1153"/>
      <c r="J2011" s="1154"/>
      <c r="K2011" s="827"/>
      <c r="L2011" s="1537"/>
      <c r="M2011" s="1537"/>
      <c r="N2011" s="1067"/>
      <c r="O2011" s="1067"/>
    </row>
    <row r="2012" spans="1:15" s="886" customFormat="1">
      <c r="A2012" s="883"/>
      <c r="B2012" s="1152"/>
      <c r="C2012" s="884"/>
      <c r="D2012" s="884"/>
      <c r="E2012" s="884"/>
      <c r="F2012" s="895"/>
      <c r="H2012" s="1153"/>
      <c r="J2012" s="1154"/>
      <c r="K2012" s="827"/>
      <c r="L2012" s="1537"/>
      <c r="M2012" s="1537"/>
      <c r="N2012" s="1067"/>
      <c r="O2012" s="1067"/>
    </row>
    <row r="2013" spans="1:15" s="886" customFormat="1">
      <c r="A2013" s="883"/>
      <c r="B2013" s="1152"/>
      <c r="C2013" s="884"/>
      <c r="D2013" s="884"/>
      <c r="E2013" s="884"/>
      <c r="F2013" s="895"/>
      <c r="H2013" s="1153"/>
      <c r="J2013" s="1154"/>
      <c r="K2013" s="827"/>
      <c r="L2013" s="1537"/>
      <c r="M2013" s="1537"/>
      <c r="N2013" s="1067"/>
      <c r="O2013" s="1067"/>
    </row>
    <row r="2014" spans="1:15" s="886" customFormat="1">
      <c r="A2014" s="883"/>
      <c r="B2014" s="1152"/>
      <c r="C2014" s="884"/>
      <c r="D2014" s="884"/>
      <c r="E2014" s="884"/>
      <c r="F2014" s="895"/>
      <c r="H2014" s="1153"/>
      <c r="J2014" s="1154"/>
      <c r="K2014" s="827"/>
      <c r="L2014" s="1537"/>
      <c r="M2014" s="1537"/>
      <c r="N2014" s="1067"/>
      <c r="O2014" s="1067"/>
    </row>
    <row r="2015" spans="1:15" s="886" customFormat="1">
      <c r="A2015" s="883"/>
      <c r="B2015" s="1152"/>
      <c r="C2015" s="884"/>
      <c r="D2015" s="884"/>
      <c r="E2015" s="884"/>
      <c r="F2015" s="895"/>
      <c r="H2015" s="1153"/>
      <c r="J2015" s="1154"/>
      <c r="K2015" s="827"/>
      <c r="L2015" s="1537"/>
      <c r="M2015" s="1537"/>
      <c r="N2015" s="1067"/>
      <c r="O2015" s="1067"/>
    </row>
    <row r="2016" spans="1:15" s="886" customFormat="1">
      <c r="A2016" s="883"/>
      <c r="B2016" s="1152"/>
      <c r="C2016" s="884"/>
      <c r="D2016" s="884"/>
      <c r="E2016" s="884"/>
      <c r="F2016" s="895"/>
      <c r="H2016" s="1153"/>
      <c r="J2016" s="1154"/>
      <c r="K2016" s="827"/>
      <c r="L2016" s="1537"/>
      <c r="M2016" s="1537"/>
      <c r="N2016" s="1067"/>
      <c r="O2016" s="1067"/>
    </row>
    <row r="2017" spans="1:15" s="886" customFormat="1">
      <c r="A2017" s="883"/>
      <c r="B2017" s="1152"/>
      <c r="C2017" s="884"/>
      <c r="D2017" s="884"/>
      <c r="E2017" s="884"/>
      <c r="F2017" s="895"/>
      <c r="H2017" s="1153"/>
      <c r="J2017" s="1154"/>
      <c r="K2017" s="827"/>
      <c r="L2017" s="1537"/>
      <c r="M2017" s="1537"/>
      <c r="N2017" s="1067"/>
      <c r="O2017" s="1067"/>
    </row>
    <row r="2018" spans="1:15" s="886" customFormat="1">
      <c r="A2018" s="883"/>
      <c r="B2018" s="1152"/>
      <c r="C2018" s="884"/>
      <c r="D2018" s="884"/>
      <c r="E2018" s="884"/>
      <c r="F2018" s="895"/>
      <c r="H2018" s="1153"/>
      <c r="J2018" s="1154"/>
      <c r="K2018" s="827"/>
      <c r="L2018" s="1537"/>
      <c r="M2018" s="1537"/>
      <c r="N2018" s="1067"/>
      <c r="O2018" s="1067"/>
    </row>
    <row r="2019" spans="1:15" s="886" customFormat="1">
      <c r="A2019" s="883"/>
      <c r="B2019" s="1152"/>
      <c r="C2019" s="884"/>
      <c r="D2019" s="884"/>
      <c r="E2019" s="884"/>
      <c r="F2019" s="895"/>
      <c r="H2019" s="1153"/>
      <c r="J2019" s="1154"/>
      <c r="K2019" s="827"/>
      <c r="L2019" s="1537"/>
      <c r="M2019" s="1537"/>
      <c r="N2019" s="1067"/>
      <c r="O2019" s="1067"/>
    </row>
    <row r="2020" spans="1:15" s="886" customFormat="1">
      <c r="A2020" s="883"/>
      <c r="B2020" s="1152"/>
      <c r="C2020" s="884"/>
      <c r="D2020" s="884"/>
      <c r="E2020" s="884"/>
      <c r="F2020" s="895"/>
      <c r="H2020" s="1153"/>
      <c r="J2020" s="1154"/>
      <c r="K2020" s="827"/>
      <c r="L2020" s="1537"/>
      <c r="M2020" s="1537"/>
      <c r="N2020" s="1067"/>
      <c r="O2020" s="1067"/>
    </row>
    <row r="2021" spans="1:15" s="886" customFormat="1">
      <c r="A2021" s="883"/>
      <c r="B2021" s="1152"/>
      <c r="C2021" s="884"/>
      <c r="D2021" s="884"/>
      <c r="E2021" s="884"/>
      <c r="F2021" s="895"/>
      <c r="H2021" s="1153"/>
      <c r="J2021" s="1154"/>
      <c r="K2021" s="827"/>
      <c r="L2021" s="1537"/>
      <c r="M2021" s="1537"/>
      <c r="N2021" s="1067"/>
      <c r="O2021" s="1067"/>
    </row>
    <row r="2022" spans="1:15" s="886" customFormat="1">
      <c r="A2022" s="883"/>
      <c r="B2022" s="1152"/>
      <c r="C2022" s="884"/>
      <c r="D2022" s="884"/>
      <c r="E2022" s="884"/>
      <c r="F2022" s="895"/>
      <c r="H2022" s="1153"/>
      <c r="J2022" s="1154"/>
      <c r="K2022" s="827"/>
      <c r="L2022" s="1537"/>
      <c r="M2022" s="1537"/>
      <c r="N2022" s="1067"/>
      <c r="O2022" s="1067"/>
    </row>
    <row r="2023" spans="1:15" s="886" customFormat="1">
      <c r="A2023" s="883"/>
      <c r="B2023" s="1152"/>
      <c r="C2023" s="884"/>
      <c r="D2023" s="884"/>
      <c r="E2023" s="884"/>
      <c r="F2023" s="895"/>
      <c r="H2023" s="1153"/>
      <c r="J2023" s="1154"/>
      <c r="K2023" s="827"/>
      <c r="L2023" s="1537"/>
      <c r="M2023" s="1537"/>
      <c r="N2023" s="1067"/>
      <c r="O2023" s="1067"/>
    </row>
    <row r="2024" spans="1:15" s="886" customFormat="1">
      <c r="A2024" s="883"/>
      <c r="B2024" s="1152"/>
      <c r="C2024" s="884"/>
      <c r="D2024" s="884"/>
      <c r="E2024" s="884"/>
      <c r="F2024" s="895"/>
      <c r="H2024" s="1153"/>
      <c r="J2024" s="1154"/>
      <c r="K2024" s="827"/>
      <c r="L2024" s="1537"/>
      <c r="M2024" s="1537"/>
      <c r="N2024" s="1067"/>
      <c r="O2024" s="1067"/>
    </row>
    <row r="2025" spans="1:15" s="886" customFormat="1">
      <c r="A2025" s="883"/>
      <c r="B2025" s="1152"/>
      <c r="C2025" s="884"/>
      <c r="D2025" s="884"/>
      <c r="E2025" s="884"/>
      <c r="F2025" s="895"/>
      <c r="H2025" s="1153"/>
      <c r="J2025" s="1154"/>
      <c r="K2025" s="827"/>
      <c r="L2025" s="1537"/>
      <c r="M2025" s="1537"/>
      <c r="N2025" s="1067"/>
      <c r="O2025" s="1067"/>
    </row>
    <row r="2026" spans="1:15" s="886" customFormat="1">
      <c r="A2026" s="883"/>
      <c r="B2026" s="1152"/>
      <c r="C2026" s="884"/>
      <c r="D2026" s="884"/>
      <c r="E2026" s="884"/>
      <c r="F2026" s="895"/>
      <c r="H2026" s="1153"/>
      <c r="J2026" s="1154"/>
      <c r="K2026" s="827"/>
      <c r="L2026" s="1537"/>
      <c r="M2026" s="1537"/>
      <c r="N2026" s="1067"/>
      <c r="O2026" s="1067"/>
    </row>
    <row r="2027" spans="1:15" s="886" customFormat="1">
      <c r="A2027" s="883"/>
      <c r="B2027" s="1152"/>
      <c r="C2027" s="884"/>
      <c r="D2027" s="884"/>
      <c r="E2027" s="884"/>
      <c r="F2027" s="895"/>
      <c r="H2027" s="1153"/>
      <c r="J2027" s="1154"/>
      <c r="K2027" s="827"/>
      <c r="L2027" s="1537"/>
      <c r="M2027" s="1537"/>
      <c r="N2027" s="1067"/>
      <c r="O2027" s="1067"/>
    </row>
    <row r="2028" spans="1:15" s="886" customFormat="1">
      <c r="A2028" s="883"/>
      <c r="B2028" s="1152"/>
      <c r="C2028" s="884"/>
      <c r="D2028" s="884"/>
      <c r="E2028" s="884"/>
      <c r="F2028" s="895"/>
      <c r="H2028" s="1153"/>
      <c r="J2028" s="1154"/>
      <c r="K2028" s="827"/>
      <c r="L2028" s="1537"/>
      <c r="M2028" s="1537"/>
      <c r="N2028" s="1067"/>
      <c r="O2028" s="1067"/>
    </row>
    <row r="2029" spans="1:15" s="886" customFormat="1">
      <c r="A2029" s="883"/>
      <c r="B2029" s="1152"/>
      <c r="C2029" s="884"/>
      <c r="D2029" s="884"/>
      <c r="E2029" s="884"/>
      <c r="F2029" s="895"/>
      <c r="H2029" s="1153"/>
      <c r="J2029" s="1154"/>
      <c r="K2029" s="827"/>
      <c r="L2029" s="1537"/>
      <c r="M2029" s="1537"/>
      <c r="N2029" s="1067"/>
      <c r="O2029" s="1067"/>
    </row>
    <row r="2030" spans="1:15" s="886" customFormat="1">
      <c r="A2030" s="883"/>
      <c r="B2030" s="1152"/>
      <c r="C2030" s="884"/>
      <c r="D2030" s="884"/>
      <c r="E2030" s="884"/>
      <c r="F2030" s="895"/>
      <c r="H2030" s="1153"/>
      <c r="J2030" s="1154"/>
      <c r="K2030" s="827"/>
      <c r="L2030" s="1537"/>
      <c r="M2030" s="1537"/>
      <c r="N2030" s="1067"/>
      <c r="O2030" s="1067"/>
    </row>
    <row r="2031" spans="1:15" s="886" customFormat="1">
      <c r="A2031" s="883"/>
      <c r="B2031" s="1152"/>
      <c r="C2031" s="884"/>
      <c r="D2031" s="884"/>
      <c r="E2031" s="884"/>
      <c r="F2031" s="895"/>
      <c r="H2031" s="1153"/>
      <c r="J2031" s="1154"/>
      <c r="K2031" s="827"/>
      <c r="L2031" s="1537"/>
      <c r="M2031" s="1537"/>
      <c r="N2031" s="1067"/>
      <c r="O2031" s="1067"/>
    </row>
    <row r="2032" spans="1:15" s="886" customFormat="1">
      <c r="A2032" s="883"/>
      <c r="B2032" s="1152"/>
      <c r="C2032" s="884"/>
      <c r="D2032" s="884"/>
      <c r="E2032" s="884"/>
      <c r="F2032" s="895"/>
      <c r="H2032" s="1153"/>
      <c r="J2032" s="1154"/>
      <c r="K2032" s="827"/>
      <c r="L2032" s="1537"/>
      <c r="M2032" s="1537"/>
      <c r="N2032" s="1067"/>
      <c r="O2032" s="1067"/>
    </row>
    <row r="2033" spans="1:15" s="886" customFormat="1">
      <c r="A2033" s="883"/>
      <c r="B2033" s="1152"/>
      <c r="C2033" s="884"/>
      <c r="D2033" s="884"/>
      <c r="E2033" s="884"/>
      <c r="F2033" s="895"/>
      <c r="H2033" s="1153"/>
      <c r="J2033" s="1154"/>
      <c r="K2033" s="827"/>
      <c r="L2033" s="1537"/>
      <c r="M2033" s="1537"/>
      <c r="N2033" s="1067"/>
      <c r="O2033" s="1067"/>
    </row>
    <row r="2034" spans="1:15" s="886" customFormat="1">
      <c r="A2034" s="883"/>
      <c r="B2034" s="1152"/>
      <c r="C2034" s="884"/>
      <c r="D2034" s="884"/>
      <c r="E2034" s="884"/>
      <c r="F2034" s="895"/>
      <c r="H2034" s="1153"/>
      <c r="J2034" s="1154"/>
      <c r="K2034" s="827"/>
      <c r="L2034" s="1537"/>
      <c r="M2034" s="1537"/>
      <c r="N2034" s="1067"/>
      <c r="O2034" s="1067"/>
    </row>
    <row r="2035" spans="1:15" s="886" customFormat="1">
      <c r="A2035" s="883"/>
      <c r="B2035" s="1152"/>
      <c r="C2035" s="884"/>
      <c r="D2035" s="884"/>
      <c r="E2035" s="884"/>
      <c r="F2035" s="895"/>
      <c r="H2035" s="1153"/>
      <c r="J2035" s="1154"/>
      <c r="K2035" s="827"/>
      <c r="L2035" s="1537"/>
      <c r="M2035" s="1537"/>
      <c r="N2035" s="1067"/>
      <c r="O2035" s="1067"/>
    </row>
    <row r="2036" spans="1:15" s="886" customFormat="1">
      <c r="A2036" s="883"/>
      <c r="B2036" s="1152"/>
      <c r="C2036" s="884"/>
      <c r="D2036" s="884"/>
      <c r="E2036" s="884"/>
      <c r="F2036" s="895"/>
      <c r="H2036" s="1153"/>
      <c r="J2036" s="1154"/>
      <c r="K2036" s="827"/>
      <c r="L2036" s="1537"/>
      <c r="M2036" s="1537"/>
      <c r="N2036" s="1067"/>
      <c r="O2036" s="1067"/>
    </row>
    <row r="2037" spans="1:15" s="886" customFormat="1">
      <c r="A2037" s="883"/>
      <c r="B2037" s="1152"/>
      <c r="C2037" s="884"/>
      <c r="D2037" s="884"/>
      <c r="E2037" s="884"/>
      <c r="F2037" s="895"/>
      <c r="H2037" s="1153"/>
      <c r="J2037" s="1154"/>
      <c r="K2037" s="827"/>
      <c r="L2037" s="1537"/>
      <c r="M2037" s="1537"/>
      <c r="N2037" s="1067"/>
      <c r="O2037" s="1067"/>
    </row>
    <row r="2038" spans="1:15" s="886" customFormat="1">
      <c r="A2038" s="883"/>
      <c r="B2038" s="1152"/>
      <c r="C2038" s="884"/>
      <c r="D2038" s="884"/>
      <c r="E2038" s="884"/>
      <c r="F2038" s="895"/>
      <c r="H2038" s="1153"/>
      <c r="J2038" s="1154"/>
      <c r="K2038" s="827"/>
      <c r="L2038" s="1537"/>
      <c r="M2038" s="1537"/>
      <c r="N2038" s="1067"/>
      <c r="O2038" s="1067"/>
    </row>
    <row r="2039" spans="1:15" s="886" customFormat="1">
      <c r="A2039" s="883"/>
      <c r="B2039" s="1152"/>
      <c r="C2039" s="884"/>
      <c r="D2039" s="884"/>
      <c r="E2039" s="884"/>
      <c r="F2039" s="895"/>
      <c r="H2039" s="1153"/>
      <c r="J2039" s="1154"/>
      <c r="K2039" s="827"/>
      <c r="L2039" s="1537"/>
      <c r="M2039" s="1537"/>
      <c r="N2039" s="1067"/>
      <c r="O2039" s="1067"/>
    </row>
    <row r="2040" spans="1:15" s="886" customFormat="1">
      <c r="A2040" s="883"/>
      <c r="B2040" s="1152"/>
      <c r="C2040" s="884"/>
      <c r="D2040" s="884"/>
      <c r="E2040" s="884"/>
      <c r="F2040" s="895"/>
      <c r="H2040" s="1153"/>
      <c r="J2040" s="1154"/>
      <c r="K2040" s="827"/>
      <c r="L2040" s="1537"/>
      <c r="M2040" s="1537"/>
      <c r="N2040" s="1067"/>
      <c r="O2040" s="1067"/>
    </row>
    <row r="2041" spans="1:15" s="886" customFormat="1">
      <c r="A2041" s="883"/>
      <c r="B2041" s="1152"/>
      <c r="C2041" s="884"/>
      <c r="D2041" s="884"/>
      <c r="E2041" s="884"/>
      <c r="F2041" s="895"/>
      <c r="H2041" s="1153"/>
      <c r="J2041" s="1154"/>
      <c r="K2041" s="827"/>
      <c r="L2041" s="1537"/>
      <c r="M2041" s="1537"/>
      <c r="N2041" s="1067"/>
      <c r="O2041" s="1067"/>
    </row>
    <row r="2042" spans="1:15" s="886" customFormat="1">
      <c r="A2042" s="883"/>
      <c r="B2042" s="1152"/>
      <c r="C2042" s="884"/>
      <c r="D2042" s="884"/>
      <c r="E2042" s="884"/>
      <c r="F2042" s="895"/>
      <c r="H2042" s="1153"/>
      <c r="J2042" s="1154"/>
      <c r="K2042" s="827"/>
      <c r="L2042" s="1537"/>
      <c r="M2042" s="1537"/>
      <c r="N2042" s="1067"/>
      <c r="O2042" s="1067"/>
    </row>
    <row r="2043" spans="1:15" s="886" customFormat="1">
      <c r="A2043" s="883"/>
      <c r="B2043" s="1152"/>
      <c r="C2043" s="884"/>
      <c r="D2043" s="884"/>
      <c r="E2043" s="884"/>
      <c r="F2043" s="895"/>
      <c r="H2043" s="1153"/>
      <c r="J2043" s="1154"/>
      <c r="K2043" s="827"/>
      <c r="L2043" s="1537"/>
      <c r="M2043" s="1537"/>
      <c r="N2043" s="1067"/>
      <c r="O2043" s="1067"/>
    </row>
    <row r="2044" spans="1:15" s="886" customFormat="1">
      <c r="A2044" s="883"/>
      <c r="B2044" s="1152"/>
      <c r="C2044" s="884"/>
      <c r="D2044" s="884"/>
      <c r="E2044" s="884"/>
      <c r="F2044" s="895"/>
      <c r="H2044" s="1153"/>
      <c r="J2044" s="1154"/>
      <c r="K2044" s="827"/>
      <c r="L2044" s="1537"/>
      <c r="M2044" s="1537"/>
      <c r="N2044" s="1067"/>
      <c r="O2044" s="1067"/>
    </row>
    <row r="2045" spans="1:15" s="886" customFormat="1">
      <c r="A2045" s="883"/>
      <c r="B2045" s="1152"/>
      <c r="C2045" s="884"/>
      <c r="D2045" s="884"/>
      <c r="E2045" s="884"/>
      <c r="F2045" s="895"/>
      <c r="H2045" s="1153"/>
      <c r="J2045" s="1154"/>
      <c r="K2045" s="827"/>
      <c r="L2045" s="1537"/>
      <c r="M2045" s="1537"/>
      <c r="N2045" s="1067"/>
      <c r="O2045" s="1067"/>
    </row>
    <row r="2046" spans="1:15" s="886" customFormat="1">
      <c r="A2046" s="883"/>
      <c r="B2046" s="1152"/>
      <c r="C2046" s="884"/>
      <c r="D2046" s="884"/>
      <c r="E2046" s="884"/>
      <c r="F2046" s="895"/>
      <c r="H2046" s="1153"/>
      <c r="J2046" s="1154"/>
      <c r="K2046" s="827"/>
      <c r="L2046" s="1537"/>
      <c r="M2046" s="1537"/>
      <c r="N2046" s="1067"/>
      <c r="O2046" s="1067"/>
    </row>
    <row r="2047" spans="1:15" s="886" customFormat="1">
      <c r="A2047" s="883"/>
      <c r="B2047" s="1152"/>
      <c r="C2047" s="884"/>
      <c r="D2047" s="884"/>
      <c r="E2047" s="884"/>
      <c r="F2047" s="895"/>
      <c r="H2047" s="1153"/>
      <c r="J2047" s="1154"/>
      <c r="K2047" s="827"/>
      <c r="L2047" s="1537"/>
      <c r="M2047" s="1537"/>
      <c r="N2047" s="1067"/>
      <c r="O2047" s="1067"/>
    </row>
    <row r="2048" spans="1:15" s="886" customFormat="1">
      <c r="A2048" s="883"/>
      <c r="B2048" s="1152"/>
      <c r="C2048" s="884"/>
      <c r="D2048" s="884"/>
      <c r="E2048" s="884"/>
      <c r="F2048" s="895"/>
      <c r="H2048" s="1153"/>
      <c r="J2048" s="1154"/>
      <c r="K2048" s="827"/>
      <c r="L2048" s="1537"/>
      <c r="M2048" s="1537"/>
      <c r="N2048" s="1067"/>
      <c r="O2048" s="1067"/>
    </row>
    <row r="2049" spans="1:15" s="886" customFormat="1">
      <c r="A2049" s="883"/>
      <c r="B2049" s="1152"/>
      <c r="C2049" s="884"/>
      <c r="D2049" s="884"/>
      <c r="E2049" s="884"/>
      <c r="F2049" s="895"/>
      <c r="H2049" s="1153"/>
      <c r="J2049" s="1154"/>
      <c r="K2049" s="827"/>
      <c r="L2049" s="1537"/>
      <c r="M2049" s="1537"/>
      <c r="N2049" s="1067"/>
      <c r="O2049" s="1067"/>
    </row>
    <row r="2050" spans="1:15" s="886" customFormat="1">
      <c r="A2050" s="883"/>
      <c r="B2050" s="1152"/>
      <c r="C2050" s="884"/>
      <c r="D2050" s="884"/>
      <c r="E2050" s="884"/>
      <c r="F2050" s="895"/>
      <c r="H2050" s="1153"/>
      <c r="J2050" s="1154"/>
      <c r="K2050" s="827"/>
      <c r="L2050" s="1537"/>
      <c r="M2050" s="1537"/>
      <c r="N2050" s="1067"/>
      <c r="O2050" s="1067"/>
    </row>
    <row r="2051" spans="1:15" s="886" customFormat="1">
      <c r="A2051" s="883"/>
      <c r="B2051" s="1152"/>
      <c r="C2051" s="884"/>
      <c r="D2051" s="884"/>
      <c r="E2051" s="884"/>
      <c r="F2051" s="895"/>
      <c r="H2051" s="1153"/>
      <c r="J2051" s="1154"/>
      <c r="K2051" s="827"/>
      <c r="L2051" s="1537"/>
      <c r="M2051" s="1537"/>
      <c r="N2051" s="1067"/>
      <c r="O2051" s="1067"/>
    </row>
    <row r="2052" spans="1:15" s="886" customFormat="1">
      <c r="A2052" s="883"/>
      <c r="B2052" s="1152"/>
      <c r="C2052" s="884"/>
      <c r="D2052" s="884"/>
      <c r="E2052" s="884"/>
      <c r="F2052" s="895"/>
      <c r="H2052" s="1153"/>
      <c r="J2052" s="1154"/>
      <c r="K2052" s="827"/>
      <c r="L2052" s="1537"/>
      <c r="M2052" s="1537"/>
      <c r="N2052" s="1067"/>
      <c r="O2052" s="1067"/>
    </row>
    <row r="2053" spans="1:15" s="886" customFormat="1">
      <c r="A2053" s="883"/>
      <c r="B2053" s="1152"/>
      <c r="C2053" s="884"/>
      <c r="D2053" s="884"/>
      <c r="E2053" s="884"/>
      <c r="F2053" s="895"/>
      <c r="H2053" s="1153"/>
      <c r="J2053" s="1154"/>
      <c r="K2053" s="827"/>
      <c r="L2053" s="1537"/>
      <c r="M2053" s="1537"/>
      <c r="N2053" s="1067"/>
      <c r="O2053" s="1067"/>
    </row>
    <row r="2054" spans="1:15" s="886" customFormat="1">
      <c r="A2054" s="883"/>
      <c r="B2054" s="1152"/>
      <c r="C2054" s="884"/>
      <c r="D2054" s="884"/>
      <c r="E2054" s="884"/>
      <c r="F2054" s="895"/>
      <c r="H2054" s="1153"/>
      <c r="J2054" s="1154"/>
      <c r="K2054" s="827"/>
      <c r="L2054" s="1537"/>
      <c r="M2054" s="1537"/>
      <c r="N2054" s="1067"/>
      <c r="O2054" s="1067"/>
    </row>
    <row r="2055" spans="1:15" s="886" customFormat="1">
      <c r="A2055" s="883"/>
      <c r="B2055" s="1152"/>
      <c r="C2055" s="884"/>
      <c r="D2055" s="884"/>
      <c r="E2055" s="884"/>
      <c r="F2055" s="895"/>
      <c r="H2055" s="1153"/>
      <c r="J2055" s="1154"/>
      <c r="K2055" s="827"/>
      <c r="L2055" s="1537"/>
      <c r="M2055" s="1537"/>
      <c r="N2055" s="1067"/>
      <c r="O2055" s="1067"/>
    </row>
    <row r="2056" spans="1:15" s="886" customFormat="1">
      <c r="A2056" s="883"/>
      <c r="B2056" s="1152"/>
      <c r="C2056" s="884"/>
      <c r="D2056" s="884"/>
      <c r="E2056" s="884"/>
      <c r="F2056" s="895"/>
      <c r="H2056" s="1153"/>
      <c r="J2056" s="1154"/>
      <c r="K2056" s="827"/>
      <c r="L2056" s="1537"/>
      <c r="M2056" s="1537"/>
      <c r="N2056" s="1067"/>
      <c r="O2056" s="1067"/>
    </row>
    <row r="2057" spans="1:15" s="886" customFormat="1">
      <c r="A2057" s="883"/>
      <c r="B2057" s="1152"/>
      <c r="C2057" s="884"/>
      <c r="D2057" s="884"/>
      <c r="E2057" s="884"/>
      <c r="F2057" s="895"/>
      <c r="H2057" s="1153"/>
      <c r="J2057" s="1154"/>
      <c r="K2057" s="827"/>
      <c r="L2057" s="1537"/>
      <c r="M2057" s="1537"/>
      <c r="N2057" s="1067"/>
      <c r="O2057" s="1067"/>
    </row>
    <row r="2058" spans="1:15" s="886" customFormat="1">
      <c r="A2058" s="883"/>
      <c r="B2058" s="1152"/>
      <c r="C2058" s="884"/>
      <c r="D2058" s="884"/>
      <c r="E2058" s="884"/>
      <c r="F2058" s="895"/>
      <c r="H2058" s="1153"/>
      <c r="J2058" s="1154"/>
      <c r="K2058" s="827"/>
      <c r="L2058" s="1537"/>
      <c r="M2058" s="1537"/>
      <c r="N2058" s="1067"/>
      <c r="O2058" s="1067"/>
    </row>
    <row r="2059" spans="1:15" s="886" customFormat="1">
      <c r="A2059" s="883"/>
      <c r="B2059" s="1152"/>
      <c r="C2059" s="884"/>
      <c r="D2059" s="884"/>
      <c r="E2059" s="884"/>
      <c r="F2059" s="895"/>
      <c r="H2059" s="1153"/>
      <c r="J2059" s="1154"/>
      <c r="K2059" s="827"/>
      <c r="L2059" s="1537"/>
      <c r="M2059" s="1537"/>
      <c r="N2059" s="1067"/>
      <c r="O2059" s="1067"/>
    </row>
    <row r="2060" spans="1:15" s="886" customFormat="1">
      <c r="A2060" s="883"/>
      <c r="B2060" s="1152"/>
      <c r="C2060" s="884"/>
      <c r="D2060" s="884"/>
      <c r="E2060" s="884"/>
      <c r="F2060" s="895"/>
      <c r="H2060" s="1153"/>
      <c r="J2060" s="1154"/>
      <c r="K2060" s="827"/>
      <c r="L2060" s="1537"/>
      <c r="M2060" s="1537"/>
      <c r="N2060" s="1067"/>
      <c r="O2060" s="1067"/>
    </row>
    <row r="2061" spans="1:15" s="886" customFormat="1">
      <c r="A2061" s="883"/>
      <c r="B2061" s="1152"/>
      <c r="C2061" s="884"/>
      <c r="D2061" s="884"/>
      <c r="E2061" s="884"/>
      <c r="F2061" s="895"/>
      <c r="H2061" s="1153"/>
      <c r="J2061" s="1154"/>
      <c r="K2061" s="827"/>
      <c r="L2061" s="1537"/>
      <c r="M2061" s="1537"/>
      <c r="N2061" s="1067"/>
      <c r="O2061" s="1067"/>
    </row>
    <row r="2062" spans="1:15" s="886" customFormat="1">
      <c r="A2062" s="883"/>
      <c r="B2062" s="1152"/>
      <c r="C2062" s="884"/>
      <c r="D2062" s="884"/>
      <c r="E2062" s="884"/>
      <c r="F2062" s="895"/>
      <c r="H2062" s="1153"/>
      <c r="J2062" s="1154"/>
      <c r="K2062" s="827"/>
      <c r="L2062" s="1537"/>
      <c r="M2062" s="1537"/>
      <c r="N2062" s="1067"/>
      <c r="O2062" s="1067"/>
    </row>
    <row r="2063" spans="1:15" s="886" customFormat="1">
      <c r="A2063" s="883"/>
      <c r="B2063" s="1152"/>
      <c r="C2063" s="884"/>
      <c r="D2063" s="884"/>
      <c r="E2063" s="884"/>
      <c r="F2063" s="895"/>
      <c r="H2063" s="1153"/>
      <c r="J2063" s="1154"/>
      <c r="K2063" s="827"/>
      <c r="L2063" s="1537"/>
      <c r="M2063" s="1537"/>
      <c r="N2063" s="1067"/>
      <c r="O2063" s="1067"/>
    </row>
    <row r="2064" spans="1:15" s="886" customFormat="1">
      <c r="A2064" s="883"/>
      <c r="B2064" s="1152"/>
      <c r="C2064" s="884"/>
      <c r="D2064" s="884"/>
      <c r="E2064" s="884"/>
      <c r="F2064" s="895"/>
      <c r="H2064" s="1153"/>
      <c r="J2064" s="1154"/>
      <c r="K2064" s="827"/>
      <c r="L2064" s="1537"/>
      <c r="M2064" s="1537"/>
      <c r="N2064" s="1067"/>
      <c r="O2064" s="1067"/>
    </row>
    <row r="2065" spans="1:15" s="886" customFormat="1">
      <c r="A2065" s="883"/>
      <c r="B2065" s="1152"/>
      <c r="C2065" s="884"/>
      <c r="D2065" s="884"/>
      <c r="E2065" s="884"/>
      <c r="F2065" s="895"/>
      <c r="H2065" s="1153"/>
      <c r="J2065" s="1154"/>
      <c r="K2065" s="827"/>
      <c r="L2065" s="1537"/>
      <c r="M2065" s="1537"/>
      <c r="N2065" s="1067"/>
      <c r="O2065" s="1067"/>
    </row>
    <row r="2066" spans="1:15" s="886" customFormat="1">
      <c r="A2066" s="883"/>
      <c r="B2066" s="1152"/>
      <c r="C2066" s="884"/>
      <c r="D2066" s="884"/>
      <c r="E2066" s="884"/>
      <c r="F2066" s="895"/>
      <c r="H2066" s="1153"/>
      <c r="J2066" s="1154"/>
      <c r="K2066" s="827"/>
      <c r="L2066" s="1537"/>
      <c r="M2066" s="1537"/>
      <c r="N2066" s="1067"/>
      <c r="O2066" s="1067"/>
    </row>
    <row r="2067" spans="1:15" s="886" customFormat="1">
      <c r="A2067" s="883"/>
      <c r="B2067" s="1152"/>
      <c r="C2067" s="884"/>
      <c r="D2067" s="884"/>
      <c r="E2067" s="884"/>
      <c r="F2067" s="895"/>
      <c r="H2067" s="1153"/>
      <c r="J2067" s="1154"/>
      <c r="K2067" s="827"/>
      <c r="L2067" s="1537"/>
      <c r="M2067" s="1537"/>
      <c r="N2067" s="1067"/>
      <c r="O2067" s="1067"/>
    </row>
    <row r="2068" spans="1:15" s="886" customFormat="1">
      <c r="A2068" s="883"/>
      <c r="B2068" s="1152"/>
      <c r="C2068" s="884"/>
      <c r="D2068" s="884"/>
      <c r="E2068" s="884"/>
      <c r="F2068" s="895"/>
      <c r="H2068" s="1153"/>
      <c r="J2068" s="1154"/>
      <c r="K2068" s="827"/>
      <c r="L2068" s="1537"/>
      <c r="M2068" s="1537"/>
      <c r="N2068" s="1067"/>
      <c r="O2068" s="1067"/>
    </row>
    <row r="2069" spans="1:15" s="886" customFormat="1">
      <c r="A2069" s="883"/>
      <c r="B2069" s="1152"/>
      <c r="C2069" s="884"/>
      <c r="D2069" s="884"/>
      <c r="E2069" s="884"/>
      <c r="F2069" s="895"/>
      <c r="H2069" s="1153"/>
      <c r="J2069" s="1154"/>
      <c r="K2069" s="827"/>
      <c r="L2069" s="1537"/>
      <c r="M2069" s="1537"/>
      <c r="N2069" s="1067"/>
      <c r="O2069" s="1067"/>
    </row>
    <row r="2070" spans="1:15" s="886" customFormat="1">
      <c r="A2070" s="883"/>
      <c r="B2070" s="1152"/>
      <c r="C2070" s="884"/>
      <c r="D2070" s="884"/>
      <c r="E2070" s="884"/>
      <c r="F2070" s="895"/>
      <c r="H2070" s="1153"/>
      <c r="J2070" s="1154"/>
      <c r="K2070" s="827"/>
      <c r="L2070" s="1537"/>
      <c r="M2070" s="1537"/>
      <c r="N2070" s="1067"/>
      <c r="O2070" s="1067"/>
    </row>
    <row r="2071" spans="1:15" s="886" customFormat="1">
      <c r="A2071" s="883"/>
      <c r="B2071" s="1152"/>
      <c r="C2071" s="884"/>
      <c r="D2071" s="884"/>
      <c r="E2071" s="884"/>
      <c r="F2071" s="895"/>
      <c r="H2071" s="1153"/>
      <c r="J2071" s="1154"/>
      <c r="K2071" s="827"/>
      <c r="L2071" s="1537"/>
      <c r="M2071" s="1537"/>
      <c r="N2071" s="1067"/>
      <c r="O2071" s="1067"/>
    </row>
    <row r="2072" spans="1:15" s="886" customFormat="1">
      <c r="A2072" s="883"/>
      <c r="B2072" s="1152"/>
      <c r="C2072" s="884"/>
      <c r="D2072" s="884"/>
      <c r="E2072" s="884"/>
      <c r="F2072" s="895"/>
      <c r="H2072" s="1153"/>
      <c r="J2072" s="1154"/>
      <c r="K2072" s="827"/>
      <c r="L2072" s="1537"/>
      <c r="M2072" s="1537"/>
      <c r="N2072" s="1067"/>
      <c r="O2072" s="1067"/>
    </row>
    <row r="2073" spans="1:15" s="886" customFormat="1">
      <c r="A2073" s="883"/>
      <c r="B2073" s="1152"/>
      <c r="C2073" s="884"/>
      <c r="D2073" s="884"/>
      <c r="E2073" s="884"/>
      <c r="F2073" s="895"/>
      <c r="H2073" s="1153"/>
      <c r="J2073" s="1154"/>
      <c r="K2073" s="827"/>
      <c r="L2073" s="1537"/>
      <c r="M2073" s="1537"/>
      <c r="N2073" s="1067"/>
      <c r="O2073" s="1067"/>
    </row>
    <row r="2074" spans="1:15" s="886" customFormat="1">
      <c r="A2074" s="883"/>
      <c r="B2074" s="1152"/>
      <c r="C2074" s="884"/>
      <c r="D2074" s="884"/>
      <c r="E2074" s="884"/>
      <c r="F2074" s="895"/>
      <c r="H2074" s="1153"/>
      <c r="J2074" s="1154"/>
      <c r="K2074" s="827"/>
      <c r="L2074" s="1537"/>
      <c r="M2074" s="1537"/>
      <c r="N2074" s="1067"/>
      <c r="O2074" s="1067"/>
    </row>
    <row r="2075" spans="1:15" s="886" customFormat="1">
      <c r="A2075" s="883"/>
      <c r="B2075" s="1152"/>
      <c r="C2075" s="884"/>
      <c r="D2075" s="884"/>
      <c r="E2075" s="884"/>
      <c r="F2075" s="895"/>
      <c r="H2075" s="1153"/>
      <c r="J2075" s="1154"/>
      <c r="K2075" s="827"/>
      <c r="L2075" s="1537"/>
      <c r="M2075" s="1537"/>
      <c r="N2075" s="1067"/>
      <c r="O2075" s="1067"/>
    </row>
    <row r="2076" spans="1:15" s="886" customFormat="1">
      <c r="A2076" s="883"/>
      <c r="B2076" s="1152"/>
      <c r="C2076" s="884"/>
      <c r="D2076" s="884"/>
      <c r="E2076" s="884"/>
      <c r="F2076" s="895"/>
      <c r="H2076" s="1153"/>
      <c r="J2076" s="1154"/>
      <c r="K2076" s="827"/>
      <c r="L2076" s="1537"/>
      <c r="M2076" s="1537"/>
      <c r="N2076" s="1067"/>
      <c r="O2076" s="1067"/>
    </row>
    <row r="2077" spans="1:15" s="886" customFormat="1">
      <c r="A2077" s="883"/>
      <c r="B2077" s="1152"/>
      <c r="C2077" s="884"/>
      <c r="D2077" s="884"/>
      <c r="E2077" s="884"/>
      <c r="F2077" s="895"/>
      <c r="H2077" s="1153"/>
      <c r="J2077" s="1154"/>
      <c r="K2077" s="827"/>
      <c r="L2077" s="1537"/>
      <c r="M2077" s="1537"/>
      <c r="N2077" s="1067"/>
      <c r="O2077" s="1067"/>
    </row>
    <row r="2078" spans="1:15" s="886" customFormat="1">
      <c r="A2078" s="883"/>
      <c r="B2078" s="1152"/>
      <c r="C2078" s="884"/>
      <c r="D2078" s="884"/>
      <c r="E2078" s="884"/>
      <c r="F2078" s="895"/>
      <c r="H2078" s="1153"/>
      <c r="J2078" s="1154"/>
      <c r="K2078" s="827"/>
      <c r="L2078" s="1537"/>
      <c r="M2078" s="1537"/>
      <c r="N2078" s="1067"/>
      <c r="O2078" s="1067"/>
    </row>
    <row r="2079" spans="1:15" s="886" customFormat="1">
      <c r="A2079" s="883"/>
      <c r="B2079" s="1152"/>
      <c r="C2079" s="884"/>
      <c r="D2079" s="884"/>
      <c r="E2079" s="884"/>
      <c r="F2079" s="895"/>
      <c r="H2079" s="1153"/>
      <c r="J2079" s="1154"/>
      <c r="K2079" s="827"/>
      <c r="L2079" s="1537"/>
      <c r="M2079" s="1537"/>
      <c r="N2079" s="1067"/>
      <c r="O2079" s="1067"/>
    </row>
    <row r="2080" spans="1:15" s="886" customFormat="1">
      <c r="A2080" s="883"/>
      <c r="B2080" s="1152"/>
      <c r="C2080" s="884"/>
      <c r="D2080" s="884"/>
      <c r="E2080" s="884"/>
      <c r="F2080" s="895"/>
      <c r="H2080" s="1153"/>
      <c r="J2080" s="1154"/>
      <c r="K2080" s="827"/>
      <c r="L2080" s="1537"/>
      <c r="M2080" s="1537"/>
      <c r="N2080" s="1067"/>
      <c r="O2080" s="1067"/>
    </row>
    <row r="2081" spans="1:15" s="886" customFormat="1">
      <c r="A2081" s="883"/>
      <c r="B2081" s="1152"/>
      <c r="C2081" s="884"/>
      <c r="D2081" s="884"/>
      <c r="E2081" s="884"/>
      <c r="F2081" s="895"/>
      <c r="H2081" s="1153"/>
      <c r="J2081" s="1154"/>
      <c r="K2081" s="827"/>
      <c r="L2081" s="1537"/>
      <c r="M2081" s="1537"/>
      <c r="N2081" s="1067"/>
      <c r="O2081" s="1067"/>
    </row>
    <row r="2082" spans="1:15" s="886" customFormat="1">
      <c r="A2082" s="883"/>
      <c r="B2082" s="1152"/>
      <c r="C2082" s="884"/>
      <c r="D2082" s="884"/>
      <c r="E2082" s="884"/>
      <c r="F2082" s="895"/>
      <c r="H2082" s="1153"/>
      <c r="J2082" s="1154"/>
      <c r="K2082" s="827"/>
      <c r="L2082" s="1537"/>
      <c r="M2082" s="1537"/>
      <c r="N2082" s="1067"/>
      <c r="O2082" s="1067"/>
    </row>
    <row r="2083" spans="1:15" s="886" customFormat="1">
      <c r="A2083" s="883"/>
      <c r="B2083" s="1152"/>
      <c r="C2083" s="884"/>
      <c r="D2083" s="884"/>
      <c r="E2083" s="884"/>
      <c r="F2083" s="895"/>
      <c r="H2083" s="1153"/>
      <c r="J2083" s="1154"/>
      <c r="K2083" s="827"/>
      <c r="L2083" s="1537"/>
      <c r="M2083" s="1537"/>
      <c r="N2083" s="1067"/>
      <c r="O2083" s="1067"/>
    </row>
    <row r="2084" spans="1:15" s="886" customFormat="1">
      <c r="A2084" s="883"/>
      <c r="B2084" s="1152"/>
      <c r="C2084" s="884"/>
      <c r="D2084" s="884"/>
      <c r="E2084" s="884"/>
      <c r="F2084" s="895"/>
      <c r="H2084" s="1153"/>
      <c r="J2084" s="1154"/>
      <c r="K2084" s="827"/>
      <c r="L2084" s="1537"/>
      <c r="M2084" s="1537"/>
      <c r="N2084" s="1067"/>
      <c r="O2084" s="1067"/>
    </row>
    <row r="2085" spans="1:15" s="886" customFormat="1">
      <c r="A2085" s="883"/>
      <c r="B2085" s="1152"/>
      <c r="C2085" s="884"/>
      <c r="D2085" s="884"/>
      <c r="E2085" s="884"/>
      <c r="F2085" s="895"/>
      <c r="H2085" s="1153"/>
      <c r="J2085" s="1154"/>
      <c r="K2085" s="827"/>
      <c r="L2085" s="1537"/>
      <c r="M2085" s="1537"/>
      <c r="N2085" s="1067"/>
      <c r="O2085" s="1067"/>
    </row>
    <row r="2086" spans="1:15" s="886" customFormat="1">
      <c r="A2086" s="883"/>
      <c r="B2086" s="1152"/>
      <c r="C2086" s="884"/>
      <c r="D2086" s="884"/>
      <c r="E2086" s="884"/>
      <c r="F2086" s="895"/>
      <c r="H2086" s="1153"/>
      <c r="J2086" s="1154"/>
      <c r="K2086" s="827"/>
      <c r="L2086" s="1537"/>
      <c r="M2086" s="1537"/>
      <c r="N2086" s="1067"/>
      <c r="O2086" s="1067"/>
    </row>
    <row r="2087" spans="1:15" s="886" customFormat="1">
      <c r="A2087" s="883"/>
      <c r="B2087" s="1152"/>
      <c r="C2087" s="884"/>
      <c r="D2087" s="884"/>
      <c r="E2087" s="884"/>
      <c r="F2087" s="895"/>
      <c r="H2087" s="1153"/>
      <c r="J2087" s="1154"/>
      <c r="K2087" s="827"/>
      <c r="L2087" s="1537"/>
      <c r="M2087" s="1537"/>
      <c r="N2087" s="1067"/>
      <c r="O2087" s="1067"/>
    </row>
    <row r="2088" spans="1:15" s="886" customFormat="1">
      <c r="A2088" s="883"/>
      <c r="B2088" s="1152"/>
      <c r="C2088" s="884"/>
      <c r="D2088" s="884"/>
      <c r="E2088" s="884"/>
      <c r="F2088" s="895"/>
      <c r="H2088" s="1153"/>
      <c r="J2088" s="1154"/>
      <c r="K2088" s="827"/>
      <c r="L2088" s="1537"/>
      <c r="M2088" s="1537"/>
      <c r="N2088" s="1067"/>
      <c r="O2088" s="1067"/>
    </row>
    <row r="2089" spans="1:15" s="886" customFormat="1">
      <c r="A2089" s="883"/>
      <c r="B2089" s="1152"/>
      <c r="C2089" s="884"/>
      <c r="D2089" s="884"/>
      <c r="E2089" s="884"/>
      <c r="F2089" s="895"/>
      <c r="H2089" s="1153"/>
      <c r="J2089" s="1154"/>
      <c r="K2089" s="827"/>
      <c r="L2089" s="1537"/>
      <c r="M2089" s="1537"/>
      <c r="N2089" s="1067"/>
      <c r="O2089" s="1067"/>
    </row>
    <row r="2090" spans="1:15" s="886" customFormat="1">
      <c r="A2090" s="883"/>
      <c r="B2090" s="1152"/>
      <c r="C2090" s="884"/>
      <c r="D2090" s="884"/>
      <c r="E2090" s="884"/>
      <c r="F2090" s="895"/>
      <c r="H2090" s="1153"/>
      <c r="J2090" s="1154"/>
      <c r="K2090" s="827"/>
      <c r="L2090" s="1537"/>
      <c r="M2090" s="1537"/>
      <c r="N2090" s="1067"/>
      <c r="O2090" s="1067"/>
    </row>
    <row r="2091" spans="1:15" s="886" customFormat="1">
      <c r="A2091" s="883"/>
      <c r="B2091" s="1152"/>
      <c r="C2091" s="884"/>
      <c r="D2091" s="884"/>
      <c r="E2091" s="884"/>
      <c r="F2091" s="895"/>
      <c r="H2091" s="1153"/>
      <c r="J2091" s="1154"/>
      <c r="K2091" s="827"/>
      <c r="L2091" s="1537"/>
      <c r="M2091" s="1537"/>
      <c r="N2091" s="1067"/>
      <c r="O2091" s="1067"/>
    </row>
    <row r="2092" spans="1:15" s="886" customFormat="1">
      <c r="A2092" s="883"/>
      <c r="B2092" s="1152"/>
      <c r="C2092" s="884"/>
      <c r="D2092" s="884"/>
      <c r="E2092" s="884"/>
      <c r="F2092" s="895"/>
      <c r="H2092" s="1153"/>
      <c r="J2092" s="1154"/>
      <c r="K2092" s="827"/>
      <c r="L2092" s="1537"/>
      <c r="M2092" s="1537"/>
      <c r="N2092" s="1067"/>
      <c r="O2092" s="1067"/>
    </row>
    <row r="2093" spans="1:15" s="886" customFormat="1">
      <c r="A2093" s="883"/>
      <c r="B2093" s="1152"/>
      <c r="C2093" s="884"/>
      <c r="D2093" s="884"/>
      <c r="E2093" s="884"/>
      <c r="F2093" s="895"/>
      <c r="H2093" s="1153"/>
      <c r="J2093" s="1154"/>
      <c r="K2093" s="827"/>
      <c r="L2093" s="1537"/>
      <c r="M2093" s="1537"/>
      <c r="N2093" s="1067"/>
      <c r="O2093" s="1067"/>
    </row>
    <row r="2094" spans="1:15" s="886" customFormat="1">
      <c r="A2094" s="883"/>
      <c r="B2094" s="1152"/>
      <c r="C2094" s="884"/>
      <c r="D2094" s="884"/>
      <c r="E2094" s="884"/>
      <c r="F2094" s="895"/>
      <c r="H2094" s="1153"/>
      <c r="J2094" s="1154"/>
      <c r="K2094" s="827"/>
      <c r="L2094" s="1537"/>
      <c r="M2094" s="1537"/>
      <c r="N2094" s="1067"/>
      <c r="O2094" s="1067"/>
    </row>
    <row r="2095" spans="1:15" s="886" customFormat="1">
      <c r="A2095" s="883"/>
      <c r="B2095" s="1152"/>
      <c r="C2095" s="884"/>
      <c r="D2095" s="884"/>
      <c r="E2095" s="884"/>
      <c r="F2095" s="895"/>
      <c r="H2095" s="1153"/>
      <c r="J2095" s="1154"/>
      <c r="K2095" s="827"/>
      <c r="L2095" s="1537"/>
      <c r="M2095" s="1537"/>
      <c r="N2095" s="1067"/>
      <c r="O2095" s="1067"/>
    </row>
    <row r="2096" spans="1:15" s="886" customFormat="1">
      <c r="A2096" s="883"/>
      <c r="B2096" s="1152"/>
      <c r="C2096" s="884"/>
      <c r="D2096" s="884"/>
      <c r="E2096" s="884"/>
      <c r="F2096" s="895"/>
      <c r="H2096" s="1153"/>
      <c r="J2096" s="1154"/>
      <c r="K2096" s="827"/>
      <c r="L2096" s="1537"/>
      <c r="M2096" s="1537"/>
      <c r="N2096" s="1067"/>
      <c r="O2096" s="1067"/>
    </row>
    <row r="2097" spans="1:15" s="886" customFormat="1">
      <c r="A2097" s="883"/>
      <c r="B2097" s="1152"/>
      <c r="C2097" s="884"/>
      <c r="D2097" s="884"/>
      <c r="E2097" s="884"/>
      <c r="F2097" s="895"/>
      <c r="H2097" s="1153"/>
      <c r="J2097" s="1154"/>
      <c r="K2097" s="827"/>
      <c r="L2097" s="1537"/>
      <c r="M2097" s="1537"/>
      <c r="N2097" s="1067"/>
      <c r="O2097" s="1067"/>
    </row>
    <row r="2098" spans="1:15" s="886" customFormat="1">
      <c r="A2098" s="883"/>
      <c r="B2098" s="1152"/>
      <c r="C2098" s="884"/>
      <c r="D2098" s="884"/>
      <c r="E2098" s="884"/>
      <c r="F2098" s="895"/>
      <c r="H2098" s="1153"/>
      <c r="J2098" s="1154"/>
      <c r="K2098" s="827"/>
      <c r="L2098" s="1537"/>
      <c r="M2098" s="1537"/>
      <c r="N2098" s="1067"/>
      <c r="O2098" s="1067"/>
    </row>
    <row r="2099" spans="1:15" s="886" customFormat="1">
      <c r="A2099" s="883"/>
      <c r="B2099" s="1152"/>
      <c r="C2099" s="884"/>
      <c r="D2099" s="884"/>
      <c r="E2099" s="884"/>
      <c r="F2099" s="895"/>
      <c r="H2099" s="1153"/>
      <c r="J2099" s="1154"/>
      <c r="K2099" s="827"/>
      <c r="L2099" s="1537"/>
      <c r="M2099" s="1537"/>
      <c r="N2099" s="1067"/>
      <c r="O2099" s="1067"/>
    </row>
    <row r="2100" spans="1:15" s="886" customFormat="1">
      <c r="A2100" s="883"/>
      <c r="B2100" s="1152"/>
      <c r="C2100" s="884"/>
      <c r="D2100" s="884"/>
      <c r="E2100" s="884"/>
      <c r="F2100" s="895"/>
      <c r="H2100" s="1153"/>
      <c r="J2100" s="1154"/>
      <c r="K2100" s="827"/>
      <c r="L2100" s="1537"/>
      <c r="M2100" s="1537"/>
      <c r="N2100" s="1067"/>
      <c r="O2100" s="1067"/>
    </row>
    <row r="2101" spans="1:15" s="886" customFormat="1">
      <c r="A2101" s="883"/>
      <c r="B2101" s="1152"/>
      <c r="C2101" s="884"/>
      <c r="D2101" s="884"/>
      <c r="E2101" s="884"/>
      <c r="F2101" s="895"/>
      <c r="H2101" s="1153"/>
      <c r="J2101" s="1154"/>
      <c r="K2101" s="827"/>
      <c r="L2101" s="1537"/>
      <c r="M2101" s="1537"/>
      <c r="N2101" s="1067"/>
      <c r="O2101" s="1067"/>
    </row>
    <row r="2102" spans="1:15" s="886" customFormat="1">
      <c r="A2102" s="883"/>
      <c r="B2102" s="1152"/>
      <c r="C2102" s="884"/>
      <c r="D2102" s="884"/>
      <c r="E2102" s="884"/>
      <c r="F2102" s="895"/>
      <c r="H2102" s="1153"/>
      <c r="J2102" s="1154"/>
      <c r="K2102" s="827"/>
      <c r="L2102" s="1537"/>
      <c r="M2102" s="1537"/>
      <c r="N2102" s="1067"/>
      <c r="O2102" s="1067"/>
    </row>
    <row r="2103" spans="1:15" s="886" customFormat="1">
      <c r="A2103" s="883"/>
      <c r="B2103" s="1152"/>
      <c r="C2103" s="884"/>
      <c r="D2103" s="884"/>
      <c r="E2103" s="884"/>
      <c r="F2103" s="895"/>
      <c r="H2103" s="1153"/>
      <c r="J2103" s="1154"/>
      <c r="K2103" s="827"/>
      <c r="L2103" s="1537"/>
      <c r="M2103" s="1537"/>
      <c r="N2103" s="1067"/>
      <c r="O2103" s="1067"/>
    </row>
    <row r="2104" spans="1:15" s="886" customFormat="1">
      <c r="A2104" s="883"/>
      <c r="B2104" s="1152"/>
      <c r="C2104" s="884"/>
      <c r="D2104" s="884"/>
      <c r="E2104" s="884"/>
      <c r="F2104" s="895"/>
      <c r="H2104" s="1153"/>
      <c r="J2104" s="1154"/>
      <c r="K2104" s="827"/>
      <c r="L2104" s="1537"/>
      <c r="M2104" s="1537"/>
      <c r="N2104" s="1067"/>
      <c r="O2104" s="1067"/>
    </row>
    <row r="2105" spans="1:15" s="886" customFormat="1">
      <c r="A2105" s="883"/>
      <c r="B2105" s="1152"/>
      <c r="C2105" s="884"/>
      <c r="D2105" s="884"/>
      <c r="E2105" s="884"/>
      <c r="F2105" s="895"/>
      <c r="H2105" s="1153"/>
      <c r="J2105" s="1154"/>
      <c r="K2105" s="827"/>
      <c r="L2105" s="1537"/>
      <c r="M2105" s="1537"/>
      <c r="N2105" s="1067"/>
      <c r="O2105" s="1067"/>
    </row>
    <row r="2106" spans="1:15" s="886" customFormat="1">
      <c r="A2106" s="883"/>
      <c r="B2106" s="1152"/>
      <c r="C2106" s="884"/>
      <c r="D2106" s="884"/>
      <c r="E2106" s="884"/>
      <c r="F2106" s="895"/>
      <c r="H2106" s="1153"/>
      <c r="J2106" s="1154"/>
      <c r="K2106" s="827"/>
      <c r="L2106" s="1537"/>
      <c r="M2106" s="1537"/>
      <c r="N2106" s="1067"/>
      <c r="O2106" s="1067"/>
    </row>
    <row r="2107" spans="1:15" s="886" customFormat="1">
      <c r="A2107" s="883"/>
      <c r="B2107" s="1152"/>
      <c r="C2107" s="884"/>
      <c r="D2107" s="884"/>
      <c r="E2107" s="884"/>
      <c r="F2107" s="895"/>
      <c r="H2107" s="1153"/>
      <c r="J2107" s="1154"/>
      <c r="K2107" s="827"/>
      <c r="L2107" s="1537"/>
      <c r="M2107" s="1537"/>
      <c r="N2107" s="1067"/>
      <c r="O2107" s="1067"/>
    </row>
    <row r="2108" spans="1:15" s="886" customFormat="1">
      <c r="A2108" s="883"/>
      <c r="B2108" s="1152"/>
      <c r="C2108" s="884"/>
      <c r="D2108" s="884"/>
      <c r="E2108" s="884"/>
      <c r="F2108" s="895"/>
      <c r="H2108" s="1153"/>
      <c r="J2108" s="1154"/>
      <c r="K2108" s="827"/>
      <c r="L2108" s="1537"/>
      <c r="M2108" s="1537"/>
      <c r="N2108" s="1067"/>
      <c r="O2108" s="1067"/>
    </row>
    <row r="2109" spans="1:15" s="886" customFormat="1">
      <c r="A2109" s="883"/>
      <c r="B2109" s="1152"/>
      <c r="C2109" s="884"/>
      <c r="D2109" s="884"/>
      <c r="E2109" s="884"/>
      <c r="F2109" s="895"/>
      <c r="H2109" s="1153"/>
      <c r="J2109" s="1154"/>
      <c r="K2109" s="827"/>
      <c r="L2109" s="1537"/>
      <c r="M2109" s="1537"/>
      <c r="N2109" s="1067"/>
      <c r="O2109" s="1067"/>
    </row>
    <row r="2110" spans="1:15" s="886" customFormat="1">
      <c r="A2110" s="883"/>
      <c r="B2110" s="1152"/>
      <c r="C2110" s="884"/>
      <c r="D2110" s="884"/>
      <c r="E2110" s="884"/>
      <c r="F2110" s="895"/>
      <c r="H2110" s="1153"/>
      <c r="J2110" s="1154"/>
      <c r="K2110" s="827"/>
      <c r="L2110" s="1537"/>
      <c r="M2110" s="1537"/>
      <c r="N2110" s="1067"/>
      <c r="O2110" s="1067"/>
    </row>
    <row r="2111" spans="1:15" s="886" customFormat="1">
      <c r="A2111" s="883"/>
      <c r="B2111" s="1152"/>
      <c r="C2111" s="884"/>
      <c r="D2111" s="884"/>
      <c r="E2111" s="884"/>
      <c r="F2111" s="895"/>
      <c r="H2111" s="1153"/>
      <c r="J2111" s="1154"/>
      <c r="K2111" s="827"/>
      <c r="L2111" s="1537"/>
      <c r="M2111" s="1537"/>
      <c r="N2111" s="1067"/>
      <c r="O2111" s="1067"/>
    </row>
    <row r="2112" spans="1:15" s="886" customFormat="1">
      <c r="A2112" s="883"/>
      <c r="B2112" s="1152"/>
      <c r="C2112" s="884"/>
      <c r="D2112" s="884"/>
      <c r="E2112" s="884"/>
      <c r="F2112" s="895"/>
      <c r="H2112" s="1153"/>
      <c r="J2112" s="1154"/>
      <c r="K2112" s="827"/>
      <c r="L2112" s="1537"/>
      <c r="M2112" s="1537"/>
      <c r="N2112" s="1067"/>
      <c r="O2112" s="1067"/>
    </row>
    <row r="2113" spans="1:15" s="886" customFormat="1">
      <c r="A2113" s="883"/>
      <c r="B2113" s="1152"/>
      <c r="C2113" s="884"/>
      <c r="D2113" s="884"/>
      <c r="E2113" s="884"/>
      <c r="F2113" s="895"/>
      <c r="H2113" s="1153"/>
      <c r="J2113" s="1154"/>
      <c r="K2113" s="827"/>
      <c r="L2113" s="1537"/>
      <c r="M2113" s="1537"/>
      <c r="N2113" s="1067"/>
      <c r="O2113" s="1067"/>
    </row>
    <row r="2114" spans="1:15" s="886" customFormat="1">
      <c r="A2114" s="883"/>
      <c r="B2114" s="1152"/>
      <c r="C2114" s="884"/>
      <c r="D2114" s="884"/>
      <c r="E2114" s="884"/>
      <c r="F2114" s="895"/>
      <c r="H2114" s="1153"/>
      <c r="J2114" s="1154"/>
      <c r="K2114" s="827"/>
      <c r="L2114" s="1537"/>
      <c r="M2114" s="1537"/>
      <c r="N2114" s="1067"/>
      <c r="O2114" s="1067"/>
    </row>
    <row r="2115" spans="1:15" s="886" customFormat="1">
      <c r="A2115" s="883"/>
      <c r="B2115" s="1152"/>
      <c r="C2115" s="884"/>
      <c r="D2115" s="884"/>
      <c r="E2115" s="884"/>
      <c r="F2115" s="895"/>
      <c r="H2115" s="1153"/>
      <c r="J2115" s="1154"/>
      <c r="K2115" s="827"/>
      <c r="L2115" s="1537"/>
      <c r="M2115" s="1537"/>
      <c r="N2115" s="1067"/>
      <c r="O2115" s="1067"/>
    </row>
    <row r="2116" spans="1:15" s="886" customFormat="1">
      <c r="A2116" s="883"/>
      <c r="B2116" s="1152"/>
      <c r="C2116" s="884"/>
      <c r="D2116" s="884"/>
      <c r="E2116" s="884"/>
      <c r="F2116" s="895"/>
      <c r="H2116" s="1153"/>
      <c r="J2116" s="1154"/>
      <c r="K2116" s="827"/>
      <c r="L2116" s="1537"/>
      <c r="M2116" s="1537"/>
      <c r="N2116" s="1067"/>
      <c r="O2116" s="1067"/>
    </row>
    <row r="2117" spans="1:15" s="886" customFormat="1">
      <c r="A2117" s="883"/>
      <c r="B2117" s="1152"/>
      <c r="C2117" s="884"/>
      <c r="D2117" s="884"/>
      <c r="E2117" s="884"/>
      <c r="F2117" s="895"/>
      <c r="H2117" s="1153"/>
      <c r="J2117" s="1154"/>
      <c r="K2117" s="827"/>
      <c r="L2117" s="1537"/>
      <c r="M2117" s="1537"/>
      <c r="N2117" s="1067"/>
      <c r="O2117" s="1067"/>
    </row>
    <row r="2118" spans="1:15" s="886" customFormat="1">
      <c r="A2118" s="883"/>
      <c r="B2118" s="1152"/>
      <c r="C2118" s="884"/>
      <c r="D2118" s="884"/>
      <c r="E2118" s="884"/>
      <c r="F2118" s="895"/>
      <c r="H2118" s="1153"/>
      <c r="J2118" s="1154"/>
      <c r="K2118" s="827"/>
      <c r="L2118" s="1537"/>
      <c r="M2118" s="1537"/>
      <c r="N2118" s="1067"/>
      <c r="O2118" s="1067"/>
    </row>
    <row r="2119" spans="1:15" s="886" customFormat="1">
      <c r="A2119" s="883"/>
      <c r="B2119" s="1152"/>
      <c r="C2119" s="884"/>
      <c r="D2119" s="884"/>
      <c r="E2119" s="884"/>
      <c r="F2119" s="895"/>
      <c r="H2119" s="1153"/>
      <c r="J2119" s="1154"/>
      <c r="K2119" s="827"/>
      <c r="L2119" s="1537"/>
      <c r="M2119" s="1537"/>
      <c r="N2119" s="1067"/>
      <c r="O2119" s="1067"/>
    </row>
    <row r="2120" spans="1:15" s="886" customFormat="1">
      <c r="A2120" s="883"/>
      <c r="B2120" s="1152"/>
      <c r="C2120" s="884"/>
      <c r="D2120" s="884"/>
      <c r="E2120" s="884"/>
      <c r="F2120" s="895"/>
      <c r="H2120" s="1153"/>
      <c r="J2120" s="1154"/>
      <c r="K2120" s="827"/>
      <c r="L2120" s="1537"/>
      <c r="M2120" s="1537"/>
      <c r="N2120" s="1067"/>
      <c r="O2120" s="1067"/>
    </row>
    <row r="2121" spans="1:15" s="886" customFormat="1">
      <c r="A2121" s="883"/>
      <c r="B2121" s="1152"/>
      <c r="C2121" s="884"/>
      <c r="D2121" s="884"/>
      <c r="E2121" s="884"/>
      <c r="F2121" s="895"/>
      <c r="H2121" s="1153"/>
      <c r="J2121" s="1154"/>
      <c r="K2121" s="827"/>
      <c r="L2121" s="1537"/>
      <c r="M2121" s="1537"/>
      <c r="N2121" s="1067"/>
      <c r="O2121" s="1067"/>
    </row>
    <row r="2122" spans="1:15" s="886" customFormat="1">
      <c r="A2122" s="883"/>
      <c r="B2122" s="1152"/>
      <c r="C2122" s="884"/>
      <c r="D2122" s="884"/>
      <c r="E2122" s="884"/>
      <c r="F2122" s="895"/>
      <c r="H2122" s="1153"/>
      <c r="J2122" s="1154"/>
      <c r="K2122" s="827"/>
      <c r="L2122" s="1537"/>
      <c r="M2122" s="1537"/>
      <c r="N2122" s="1067"/>
      <c r="O2122" s="1067"/>
    </row>
    <row r="2123" spans="1:15" s="886" customFormat="1">
      <c r="A2123" s="883"/>
      <c r="B2123" s="1152"/>
      <c r="C2123" s="884"/>
      <c r="D2123" s="884"/>
      <c r="E2123" s="884"/>
      <c r="F2123" s="895"/>
      <c r="H2123" s="1153"/>
      <c r="J2123" s="1154"/>
      <c r="K2123" s="827"/>
      <c r="L2123" s="1537"/>
      <c r="M2123" s="1537"/>
      <c r="N2123" s="1067"/>
      <c r="O2123" s="1067"/>
    </row>
    <row r="2124" spans="1:15" s="886" customFormat="1">
      <c r="A2124" s="883"/>
      <c r="B2124" s="1152"/>
      <c r="C2124" s="884"/>
      <c r="D2124" s="884"/>
      <c r="E2124" s="884"/>
      <c r="F2124" s="895"/>
      <c r="H2124" s="1153"/>
      <c r="J2124" s="1154"/>
      <c r="K2124" s="827"/>
      <c r="L2124" s="1537"/>
      <c r="M2124" s="1537"/>
      <c r="N2124" s="1067"/>
      <c r="O2124" s="1067"/>
    </row>
    <row r="2125" spans="1:15" s="886" customFormat="1">
      <c r="A2125" s="883"/>
      <c r="B2125" s="1152"/>
      <c r="C2125" s="884"/>
      <c r="D2125" s="884"/>
      <c r="E2125" s="884"/>
      <c r="F2125" s="895"/>
      <c r="H2125" s="1153"/>
      <c r="J2125" s="1154"/>
      <c r="K2125" s="827"/>
      <c r="L2125" s="1537"/>
      <c r="M2125" s="1537"/>
      <c r="N2125" s="1067"/>
      <c r="O2125" s="1067"/>
    </row>
    <row r="2126" spans="1:15" s="886" customFormat="1">
      <c r="A2126" s="883"/>
      <c r="B2126" s="1152"/>
      <c r="C2126" s="884"/>
      <c r="D2126" s="884"/>
      <c r="E2126" s="884"/>
      <c r="F2126" s="895"/>
      <c r="H2126" s="1153"/>
      <c r="J2126" s="1154"/>
      <c r="K2126" s="827"/>
      <c r="L2126" s="1537"/>
      <c r="M2126" s="1537"/>
      <c r="N2126" s="1067"/>
      <c r="O2126" s="1067"/>
    </row>
    <row r="2127" spans="1:15" s="886" customFormat="1">
      <c r="A2127" s="883"/>
      <c r="B2127" s="1152"/>
      <c r="C2127" s="884"/>
      <c r="D2127" s="884"/>
      <c r="E2127" s="884"/>
      <c r="F2127" s="895"/>
      <c r="H2127" s="1153"/>
      <c r="J2127" s="1154"/>
      <c r="K2127" s="827"/>
      <c r="L2127" s="1537"/>
      <c r="M2127" s="1537"/>
      <c r="N2127" s="1067"/>
      <c r="O2127" s="1067"/>
    </row>
    <row r="2128" spans="1:15" s="886" customFormat="1">
      <c r="A2128" s="883"/>
      <c r="B2128" s="1152"/>
      <c r="C2128" s="884"/>
      <c r="D2128" s="884"/>
      <c r="E2128" s="884"/>
      <c r="F2128" s="895"/>
      <c r="H2128" s="1153"/>
      <c r="J2128" s="1154"/>
      <c r="K2128" s="827"/>
      <c r="L2128" s="1537"/>
      <c r="M2128" s="1537"/>
      <c r="N2128" s="1067"/>
      <c r="O2128" s="1067"/>
    </row>
    <row r="2129" spans="1:15" s="886" customFormat="1">
      <c r="A2129" s="883"/>
      <c r="B2129" s="1152"/>
      <c r="C2129" s="884"/>
      <c r="D2129" s="884"/>
      <c r="E2129" s="884"/>
      <c r="F2129" s="895"/>
      <c r="H2129" s="1153"/>
      <c r="J2129" s="1154"/>
      <c r="K2129" s="827"/>
      <c r="L2129" s="1537"/>
      <c r="M2129" s="1537"/>
      <c r="N2129" s="1067"/>
      <c r="O2129" s="1067"/>
    </row>
    <row r="2130" spans="1:15" s="886" customFormat="1">
      <c r="A2130" s="883"/>
      <c r="B2130" s="1152"/>
      <c r="C2130" s="884"/>
      <c r="D2130" s="884"/>
      <c r="E2130" s="884"/>
      <c r="F2130" s="895"/>
      <c r="H2130" s="1153"/>
      <c r="J2130" s="1154"/>
      <c r="K2130" s="827"/>
      <c r="L2130" s="1537"/>
      <c r="M2130" s="1537"/>
      <c r="N2130" s="1067"/>
      <c r="O2130" s="1067"/>
    </row>
    <row r="2131" spans="1:15" s="886" customFormat="1">
      <c r="A2131" s="883"/>
      <c r="B2131" s="1152"/>
      <c r="C2131" s="884"/>
      <c r="D2131" s="884"/>
      <c r="E2131" s="884"/>
      <c r="F2131" s="895"/>
      <c r="H2131" s="1153"/>
      <c r="J2131" s="1154"/>
      <c r="K2131" s="827"/>
      <c r="L2131" s="1537"/>
      <c r="M2131" s="1537"/>
      <c r="N2131" s="1067"/>
      <c r="O2131" s="1067"/>
    </row>
    <row r="2132" spans="1:15" s="886" customFormat="1">
      <c r="A2132" s="883"/>
      <c r="B2132" s="1152"/>
      <c r="C2132" s="884"/>
      <c r="D2132" s="884"/>
      <c r="E2132" s="884"/>
      <c r="F2132" s="895"/>
      <c r="H2132" s="1153"/>
      <c r="J2132" s="1154"/>
      <c r="K2132" s="827"/>
      <c r="L2132" s="1537"/>
      <c r="M2132" s="1537"/>
      <c r="N2132" s="1067"/>
      <c r="O2132" s="1067"/>
    </row>
    <row r="2133" spans="1:15" s="886" customFormat="1">
      <c r="A2133" s="883"/>
      <c r="B2133" s="1152"/>
      <c r="C2133" s="884"/>
      <c r="D2133" s="884"/>
      <c r="E2133" s="884"/>
      <c r="F2133" s="895"/>
      <c r="H2133" s="1153"/>
      <c r="J2133" s="1154"/>
      <c r="K2133" s="827"/>
      <c r="L2133" s="1537"/>
      <c r="M2133" s="1537"/>
      <c r="N2133" s="1067"/>
      <c r="O2133" s="1067"/>
    </row>
    <row r="2134" spans="1:15" s="886" customFormat="1">
      <c r="A2134" s="883"/>
      <c r="B2134" s="1152"/>
      <c r="C2134" s="884"/>
      <c r="D2134" s="884"/>
      <c r="E2134" s="884"/>
      <c r="F2134" s="895"/>
      <c r="H2134" s="1153"/>
      <c r="J2134" s="1154"/>
      <c r="K2134" s="827"/>
      <c r="L2134" s="1537"/>
      <c r="M2134" s="1537"/>
      <c r="N2134" s="1067"/>
      <c r="O2134" s="1067"/>
    </row>
    <row r="2135" spans="1:15" s="886" customFormat="1">
      <c r="A2135" s="883"/>
      <c r="B2135" s="1152"/>
      <c r="C2135" s="884"/>
      <c r="D2135" s="884"/>
      <c r="E2135" s="884"/>
      <c r="F2135" s="895"/>
      <c r="H2135" s="1153"/>
      <c r="J2135" s="1154"/>
      <c r="K2135" s="827"/>
      <c r="L2135" s="1537"/>
      <c r="M2135" s="1537"/>
      <c r="N2135" s="1067"/>
      <c r="O2135" s="1067"/>
    </row>
    <row r="2136" spans="1:15" s="886" customFormat="1">
      <c r="A2136" s="883"/>
      <c r="B2136" s="1152"/>
      <c r="C2136" s="884"/>
      <c r="D2136" s="884"/>
      <c r="E2136" s="884"/>
      <c r="F2136" s="895"/>
      <c r="H2136" s="1153"/>
      <c r="J2136" s="1154"/>
      <c r="K2136" s="827"/>
      <c r="L2136" s="1537"/>
      <c r="M2136" s="1537"/>
      <c r="N2136" s="1067"/>
      <c r="O2136" s="1067"/>
    </row>
    <row r="2137" spans="1:15" s="886" customFormat="1">
      <c r="A2137" s="883"/>
      <c r="B2137" s="1152"/>
      <c r="C2137" s="884"/>
      <c r="D2137" s="884"/>
      <c r="E2137" s="884"/>
      <c r="F2137" s="895"/>
      <c r="H2137" s="1153"/>
      <c r="J2137" s="1154"/>
      <c r="K2137" s="827"/>
      <c r="L2137" s="1537"/>
      <c r="M2137" s="1537"/>
      <c r="N2137" s="1067"/>
      <c r="O2137" s="1067"/>
    </row>
    <row r="2138" spans="1:15" s="886" customFormat="1">
      <c r="A2138" s="883"/>
      <c r="B2138" s="1152"/>
      <c r="C2138" s="884"/>
      <c r="D2138" s="884"/>
      <c r="E2138" s="884"/>
      <c r="F2138" s="895"/>
      <c r="H2138" s="1153"/>
      <c r="J2138" s="1154"/>
      <c r="K2138" s="827"/>
      <c r="L2138" s="1537"/>
      <c r="M2138" s="1537"/>
      <c r="N2138" s="1067"/>
      <c r="O2138" s="1067"/>
    </row>
    <row r="2139" spans="1:15" s="886" customFormat="1">
      <c r="A2139" s="883"/>
      <c r="B2139" s="1152"/>
      <c r="C2139" s="884"/>
      <c r="D2139" s="884"/>
      <c r="E2139" s="884"/>
      <c r="F2139" s="895"/>
      <c r="H2139" s="1153"/>
      <c r="J2139" s="1154"/>
      <c r="K2139" s="827"/>
      <c r="L2139" s="1537"/>
      <c r="M2139" s="1537"/>
      <c r="N2139" s="1067"/>
      <c r="O2139" s="1067"/>
    </row>
    <row r="2140" spans="1:15" s="886" customFormat="1">
      <c r="A2140" s="883"/>
      <c r="B2140" s="1152"/>
      <c r="C2140" s="884"/>
      <c r="D2140" s="884"/>
      <c r="E2140" s="884"/>
      <c r="F2140" s="895"/>
      <c r="H2140" s="1153"/>
      <c r="J2140" s="1154"/>
      <c r="K2140" s="827"/>
      <c r="L2140" s="1537"/>
      <c r="M2140" s="1537"/>
      <c r="N2140" s="1067"/>
      <c r="O2140" s="1067"/>
    </row>
    <row r="2141" spans="1:15" s="886" customFormat="1">
      <c r="A2141" s="883"/>
      <c r="B2141" s="1152"/>
      <c r="C2141" s="884"/>
      <c r="D2141" s="884"/>
      <c r="E2141" s="884"/>
      <c r="F2141" s="895"/>
      <c r="H2141" s="1153"/>
      <c r="J2141" s="1154"/>
      <c r="K2141" s="827"/>
      <c r="L2141" s="1537"/>
      <c r="M2141" s="1537"/>
      <c r="N2141" s="1067"/>
      <c r="O2141" s="1067"/>
    </row>
    <row r="2142" spans="1:15" s="886" customFormat="1">
      <c r="A2142" s="883"/>
      <c r="B2142" s="1152"/>
      <c r="C2142" s="884"/>
      <c r="D2142" s="884"/>
      <c r="E2142" s="884"/>
      <c r="F2142" s="895"/>
      <c r="H2142" s="1153"/>
      <c r="J2142" s="1154"/>
      <c r="K2142" s="827"/>
      <c r="L2142" s="1537"/>
      <c r="M2142" s="1537"/>
      <c r="N2142" s="1067"/>
      <c r="O2142" s="1067"/>
    </row>
    <row r="2143" spans="1:15" s="886" customFormat="1">
      <c r="A2143" s="883"/>
      <c r="B2143" s="1152"/>
      <c r="C2143" s="884"/>
      <c r="D2143" s="884"/>
      <c r="E2143" s="884"/>
      <c r="F2143" s="895"/>
      <c r="H2143" s="1153"/>
      <c r="J2143" s="1154"/>
      <c r="K2143" s="827"/>
      <c r="L2143" s="1537"/>
      <c r="M2143" s="1537"/>
      <c r="N2143" s="1067"/>
      <c r="O2143" s="1067"/>
    </row>
    <row r="2144" spans="1:15" s="886" customFormat="1">
      <c r="A2144" s="883"/>
      <c r="B2144" s="1152"/>
      <c r="C2144" s="884"/>
      <c r="D2144" s="884"/>
      <c r="E2144" s="884"/>
      <c r="F2144" s="895"/>
      <c r="H2144" s="1153"/>
      <c r="J2144" s="1154"/>
      <c r="K2144" s="827"/>
      <c r="L2144" s="1537"/>
      <c r="M2144" s="1537"/>
      <c r="N2144" s="1067"/>
      <c r="O2144" s="1067"/>
    </row>
    <row r="2145" spans="1:15" s="886" customFormat="1">
      <c r="A2145" s="883"/>
      <c r="B2145" s="1152"/>
      <c r="C2145" s="884"/>
      <c r="D2145" s="884"/>
      <c r="E2145" s="884"/>
      <c r="F2145" s="895"/>
      <c r="H2145" s="1153"/>
      <c r="J2145" s="1154"/>
      <c r="K2145" s="827"/>
      <c r="L2145" s="1537"/>
      <c r="M2145" s="1537"/>
      <c r="N2145" s="1067"/>
      <c r="O2145" s="1067"/>
    </row>
    <row r="2146" spans="1:15" s="886" customFormat="1">
      <c r="A2146" s="883"/>
      <c r="B2146" s="1152"/>
      <c r="C2146" s="884"/>
      <c r="D2146" s="884"/>
      <c r="E2146" s="884"/>
      <c r="F2146" s="895"/>
      <c r="H2146" s="1153"/>
      <c r="J2146" s="1154"/>
      <c r="K2146" s="827"/>
      <c r="L2146" s="1537"/>
      <c r="M2146" s="1537"/>
      <c r="N2146" s="1067"/>
      <c r="O2146" s="1067"/>
    </row>
    <row r="2147" spans="1:15" s="886" customFormat="1">
      <c r="A2147" s="883"/>
      <c r="B2147" s="1152"/>
      <c r="C2147" s="884"/>
      <c r="D2147" s="884"/>
      <c r="E2147" s="884"/>
      <c r="F2147" s="895"/>
      <c r="H2147" s="1153"/>
      <c r="J2147" s="1154"/>
      <c r="K2147" s="827"/>
      <c r="L2147" s="1537"/>
      <c r="M2147" s="1537"/>
      <c r="N2147" s="1067"/>
      <c r="O2147" s="1067"/>
    </row>
    <row r="2148" spans="1:15" s="886" customFormat="1">
      <c r="A2148" s="883"/>
      <c r="B2148" s="1152"/>
      <c r="C2148" s="884"/>
      <c r="D2148" s="884"/>
      <c r="E2148" s="884"/>
      <c r="F2148" s="895"/>
      <c r="H2148" s="1153"/>
      <c r="J2148" s="1154"/>
      <c r="K2148" s="827"/>
      <c r="L2148" s="1537"/>
      <c r="M2148" s="1537"/>
      <c r="N2148" s="1067"/>
      <c r="O2148" s="1067"/>
    </row>
    <row r="2149" spans="1:15" s="886" customFormat="1">
      <c r="A2149" s="883"/>
      <c r="B2149" s="1152"/>
      <c r="C2149" s="884"/>
      <c r="D2149" s="884"/>
      <c r="E2149" s="884"/>
      <c r="F2149" s="895"/>
      <c r="H2149" s="1153"/>
      <c r="J2149" s="1154"/>
      <c r="K2149" s="827"/>
      <c r="L2149" s="1537"/>
      <c r="M2149" s="1537"/>
      <c r="N2149" s="1067"/>
      <c r="O2149" s="1067"/>
    </row>
    <row r="2150" spans="1:15" s="886" customFormat="1">
      <c r="A2150" s="883"/>
      <c r="B2150" s="1152"/>
      <c r="C2150" s="884"/>
      <c r="D2150" s="884"/>
      <c r="E2150" s="884"/>
      <c r="F2150" s="895"/>
      <c r="H2150" s="1153"/>
      <c r="J2150" s="1154"/>
      <c r="K2150" s="827"/>
      <c r="L2150" s="1537"/>
      <c r="M2150" s="1537"/>
      <c r="N2150" s="1067"/>
      <c r="O2150" s="1067"/>
    </row>
    <row r="2151" spans="1:15" s="886" customFormat="1">
      <c r="A2151" s="883"/>
      <c r="B2151" s="1152"/>
      <c r="C2151" s="884"/>
      <c r="D2151" s="884"/>
      <c r="E2151" s="884"/>
      <c r="F2151" s="895"/>
      <c r="H2151" s="1153"/>
      <c r="J2151" s="1154"/>
      <c r="K2151" s="827"/>
      <c r="L2151" s="1537"/>
      <c r="M2151" s="1537"/>
      <c r="N2151" s="1067"/>
      <c r="O2151" s="1067"/>
    </row>
    <row r="2152" spans="1:15" s="886" customFormat="1">
      <c r="A2152" s="883"/>
      <c r="B2152" s="1152"/>
      <c r="C2152" s="884"/>
      <c r="D2152" s="884"/>
      <c r="E2152" s="884"/>
      <c r="F2152" s="895"/>
      <c r="H2152" s="1153"/>
      <c r="J2152" s="1154"/>
      <c r="K2152" s="827"/>
      <c r="L2152" s="1537"/>
      <c r="M2152" s="1537"/>
      <c r="N2152" s="1067"/>
      <c r="O2152" s="1067"/>
    </row>
    <row r="2153" spans="1:15" s="886" customFormat="1">
      <c r="A2153" s="883"/>
      <c r="B2153" s="1152"/>
      <c r="C2153" s="884"/>
      <c r="D2153" s="884"/>
      <c r="E2153" s="884"/>
      <c r="F2153" s="895"/>
      <c r="H2153" s="1153"/>
      <c r="J2153" s="1154"/>
      <c r="K2153" s="827"/>
      <c r="L2153" s="1537"/>
      <c r="M2153" s="1537"/>
      <c r="N2153" s="1067"/>
      <c r="O2153" s="1067"/>
    </row>
    <row r="2154" spans="1:15" s="886" customFormat="1">
      <c r="A2154" s="883"/>
      <c r="B2154" s="1152"/>
      <c r="C2154" s="884"/>
      <c r="D2154" s="884"/>
      <c r="E2154" s="884"/>
      <c r="F2154" s="895"/>
      <c r="H2154" s="1153"/>
      <c r="J2154" s="1154"/>
      <c r="K2154" s="827"/>
      <c r="L2154" s="1537"/>
      <c r="M2154" s="1537"/>
      <c r="N2154" s="1067"/>
      <c r="O2154" s="1067"/>
    </row>
    <row r="2155" spans="1:15" s="886" customFormat="1">
      <c r="A2155" s="883"/>
      <c r="B2155" s="1152"/>
      <c r="C2155" s="884"/>
      <c r="D2155" s="884"/>
      <c r="E2155" s="884"/>
      <c r="F2155" s="895"/>
      <c r="H2155" s="1153"/>
      <c r="J2155" s="1154"/>
      <c r="K2155" s="827"/>
      <c r="L2155" s="1537"/>
      <c r="M2155" s="1537"/>
      <c r="N2155" s="1067"/>
      <c r="O2155" s="1067"/>
    </row>
    <row r="2156" spans="1:15" s="886" customFormat="1">
      <c r="A2156" s="883"/>
      <c r="B2156" s="1152"/>
      <c r="C2156" s="884"/>
      <c r="D2156" s="884"/>
      <c r="E2156" s="884"/>
      <c r="F2156" s="895"/>
      <c r="H2156" s="1153"/>
      <c r="J2156" s="1154"/>
      <c r="K2156" s="827"/>
      <c r="L2156" s="1537"/>
      <c r="M2156" s="1537"/>
      <c r="N2156" s="1067"/>
      <c r="O2156" s="1067"/>
    </row>
    <row r="2157" spans="1:15" s="886" customFormat="1">
      <c r="A2157" s="883"/>
      <c r="B2157" s="1152"/>
      <c r="C2157" s="884"/>
      <c r="D2157" s="884"/>
      <c r="E2157" s="884"/>
      <c r="F2157" s="895"/>
      <c r="H2157" s="1153"/>
      <c r="J2157" s="1154"/>
      <c r="K2157" s="827"/>
      <c r="L2157" s="1537"/>
      <c r="M2157" s="1537"/>
      <c r="N2157" s="1067"/>
      <c r="O2157" s="1067"/>
    </row>
    <row r="2158" spans="1:15" s="886" customFormat="1">
      <c r="A2158" s="883"/>
      <c r="B2158" s="1152"/>
      <c r="C2158" s="884"/>
      <c r="D2158" s="884"/>
      <c r="E2158" s="884"/>
      <c r="F2158" s="895"/>
      <c r="H2158" s="1153"/>
      <c r="J2158" s="1154"/>
      <c r="K2158" s="827"/>
      <c r="L2158" s="1537"/>
      <c r="M2158" s="1537"/>
      <c r="N2158" s="1067"/>
      <c r="O2158" s="1067"/>
    </row>
    <row r="2159" spans="1:15" s="886" customFormat="1">
      <c r="A2159" s="883"/>
      <c r="B2159" s="1152"/>
      <c r="C2159" s="884"/>
      <c r="D2159" s="884"/>
      <c r="E2159" s="884"/>
      <c r="F2159" s="895"/>
      <c r="H2159" s="1153"/>
      <c r="J2159" s="1154"/>
      <c r="K2159" s="827"/>
      <c r="L2159" s="1537"/>
      <c r="M2159" s="1537"/>
      <c r="N2159" s="1067"/>
      <c r="O2159" s="1067"/>
    </row>
    <row r="2160" spans="1:15" s="886" customFormat="1">
      <c r="A2160" s="883"/>
      <c r="B2160" s="1152"/>
      <c r="C2160" s="884"/>
      <c r="D2160" s="884"/>
      <c r="E2160" s="884"/>
      <c r="F2160" s="895"/>
      <c r="H2160" s="1153"/>
      <c r="J2160" s="1154"/>
      <c r="K2160" s="827"/>
      <c r="L2160" s="1537"/>
      <c r="M2160" s="1537"/>
      <c r="N2160" s="1067"/>
      <c r="O2160" s="1067"/>
    </row>
    <row r="2161" spans="1:15" s="886" customFormat="1">
      <c r="A2161" s="883"/>
      <c r="B2161" s="1152"/>
      <c r="C2161" s="884"/>
      <c r="D2161" s="884"/>
      <c r="E2161" s="884"/>
      <c r="F2161" s="895"/>
      <c r="H2161" s="1153"/>
      <c r="J2161" s="1154"/>
      <c r="K2161" s="827"/>
      <c r="L2161" s="1537"/>
      <c r="M2161" s="1537"/>
      <c r="N2161" s="1067"/>
      <c r="O2161" s="1067"/>
    </row>
    <row r="2162" spans="1:15" s="886" customFormat="1">
      <c r="A2162" s="883"/>
      <c r="B2162" s="1152"/>
      <c r="C2162" s="884"/>
      <c r="D2162" s="884"/>
      <c r="E2162" s="884"/>
      <c r="F2162" s="895"/>
      <c r="H2162" s="1153"/>
      <c r="J2162" s="1154"/>
      <c r="K2162" s="827"/>
      <c r="L2162" s="1537"/>
      <c r="M2162" s="1537"/>
      <c r="N2162" s="1067"/>
      <c r="O2162" s="1067"/>
    </row>
    <row r="2163" spans="1:15" s="886" customFormat="1">
      <c r="A2163" s="883"/>
      <c r="B2163" s="1152"/>
      <c r="C2163" s="884"/>
      <c r="D2163" s="884"/>
      <c r="E2163" s="884"/>
      <c r="F2163" s="895"/>
      <c r="H2163" s="1153"/>
      <c r="J2163" s="1154"/>
      <c r="K2163" s="827"/>
      <c r="L2163" s="1537"/>
      <c r="M2163" s="1537"/>
      <c r="N2163" s="1067"/>
      <c r="O2163" s="1067"/>
    </row>
    <row r="2164" spans="1:15" s="886" customFormat="1">
      <c r="A2164" s="883"/>
      <c r="B2164" s="1152"/>
      <c r="C2164" s="884"/>
      <c r="D2164" s="884"/>
      <c r="E2164" s="884"/>
      <c r="F2164" s="895"/>
      <c r="H2164" s="1153"/>
      <c r="J2164" s="1154"/>
      <c r="K2164" s="827"/>
      <c r="L2164" s="1537"/>
      <c r="M2164" s="1537"/>
      <c r="N2164" s="1067"/>
      <c r="O2164" s="1067"/>
    </row>
    <row r="2165" spans="1:15" s="886" customFormat="1">
      <c r="A2165" s="883"/>
      <c r="B2165" s="1152"/>
      <c r="C2165" s="884"/>
      <c r="D2165" s="884"/>
      <c r="E2165" s="884"/>
      <c r="F2165" s="895"/>
      <c r="H2165" s="1153"/>
      <c r="J2165" s="1154"/>
      <c r="K2165" s="827"/>
      <c r="L2165" s="1537"/>
      <c r="M2165" s="1537"/>
      <c r="N2165" s="1067"/>
      <c r="O2165" s="1067"/>
    </row>
    <row r="2166" spans="1:15" s="886" customFormat="1">
      <c r="A2166" s="883"/>
      <c r="B2166" s="1152"/>
      <c r="C2166" s="884"/>
      <c r="D2166" s="884"/>
      <c r="E2166" s="884"/>
      <c r="F2166" s="895"/>
      <c r="H2166" s="1153"/>
      <c r="J2166" s="1154"/>
      <c r="K2166" s="827"/>
      <c r="L2166" s="1537"/>
      <c r="M2166" s="1537"/>
      <c r="N2166" s="1067"/>
      <c r="O2166" s="1067"/>
    </row>
    <row r="2167" spans="1:15" s="886" customFormat="1">
      <c r="A2167" s="883"/>
      <c r="B2167" s="1152"/>
      <c r="C2167" s="884"/>
      <c r="D2167" s="884"/>
      <c r="E2167" s="884"/>
      <c r="F2167" s="895"/>
      <c r="H2167" s="1153"/>
      <c r="J2167" s="1154"/>
      <c r="K2167" s="827"/>
      <c r="L2167" s="1537"/>
      <c r="M2167" s="1537"/>
      <c r="N2167" s="1067"/>
      <c r="O2167" s="1067"/>
    </row>
    <row r="2168" spans="1:15" s="886" customFormat="1">
      <c r="A2168" s="883"/>
      <c r="B2168" s="1152"/>
      <c r="C2168" s="884"/>
      <c r="D2168" s="884"/>
      <c r="E2168" s="884"/>
      <c r="F2168" s="895"/>
      <c r="H2168" s="1153"/>
      <c r="J2168" s="1154"/>
      <c r="K2168" s="827"/>
      <c r="L2168" s="1537"/>
      <c r="M2168" s="1537"/>
      <c r="N2168" s="1067"/>
      <c r="O2168" s="1067"/>
    </row>
    <row r="2169" spans="1:15" s="886" customFormat="1">
      <c r="A2169" s="883"/>
      <c r="B2169" s="1152"/>
      <c r="C2169" s="884"/>
      <c r="D2169" s="884"/>
      <c r="E2169" s="884"/>
      <c r="F2169" s="895"/>
      <c r="H2169" s="1153"/>
      <c r="J2169" s="1154"/>
      <c r="K2169" s="827"/>
      <c r="L2169" s="1537"/>
      <c r="M2169" s="1537"/>
      <c r="N2169" s="1067"/>
      <c r="O2169" s="1067"/>
    </row>
    <row r="2170" spans="1:15" s="886" customFormat="1">
      <c r="A2170" s="883"/>
      <c r="B2170" s="1152"/>
      <c r="C2170" s="884"/>
      <c r="D2170" s="884"/>
      <c r="E2170" s="884"/>
      <c r="F2170" s="895"/>
      <c r="H2170" s="1153"/>
      <c r="J2170" s="1154"/>
      <c r="K2170" s="827"/>
      <c r="L2170" s="1537"/>
      <c r="M2170" s="1537"/>
      <c r="N2170" s="1067"/>
      <c r="O2170" s="1067"/>
    </row>
    <row r="2171" spans="1:15" s="886" customFormat="1">
      <c r="A2171" s="883"/>
      <c r="B2171" s="1152"/>
      <c r="C2171" s="884"/>
      <c r="D2171" s="884"/>
      <c r="E2171" s="884"/>
      <c r="F2171" s="895"/>
      <c r="H2171" s="1153"/>
      <c r="J2171" s="1154"/>
      <c r="K2171" s="827"/>
      <c r="L2171" s="1537"/>
      <c r="M2171" s="1537"/>
      <c r="N2171" s="1067"/>
      <c r="O2171" s="1067"/>
    </row>
    <row r="2172" spans="1:15" s="886" customFormat="1">
      <c r="A2172" s="883"/>
      <c r="B2172" s="1152"/>
      <c r="C2172" s="884"/>
      <c r="D2172" s="884"/>
      <c r="E2172" s="884"/>
      <c r="F2172" s="895"/>
      <c r="H2172" s="1153"/>
      <c r="J2172" s="1154"/>
      <c r="K2172" s="827"/>
      <c r="L2172" s="1537"/>
      <c r="M2172" s="1537"/>
      <c r="N2172" s="1067"/>
      <c r="O2172" s="1067"/>
    </row>
    <row r="2173" spans="1:15" s="886" customFormat="1">
      <c r="A2173" s="883"/>
      <c r="B2173" s="1152"/>
      <c r="C2173" s="884"/>
      <c r="D2173" s="884"/>
      <c r="E2173" s="884"/>
      <c r="F2173" s="895"/>
      <c r="H2173" s="1153"/>
      <c r="J2173" s="1154"/>
      <c r="K2173" s="827"/>
      <c r="L2173" s="1537"/>
      <c r="M2173" s="1537"/>
      <c r="N2173" s="1067"/>
      <c r="O2173" s="1067"/>
    </row>
    <row r="2174" spans="1:15" s="886" customFormat="1">
      <c r="A2174" s="883"/>
      <c r="B2174" s="1152"/>
      <c r="C2174" s="884"/>
      <c r="D2174" s="884"/>
      <c r="E2174" s="884"/>
      <c r="F2174" s="895"/>
      <c r="H2174" s="1153"/>
      <c r="J2174" s="1154"/>
      <c r="K2174" s="827"/>
      <c r="L2174" s="1537"/>
      <c r="M2174" s="1537"/>
      <c r="N2174" s="1067"/>
      <c r="O2174" s="1067"/>
    </row>
    <row r="2175" spans="1:15" s="886" customFormat="1">
      <c r="A2175" s="883"/>
      <c r="B2175" s="1152"/>
      <c r="C2175" s="884"/>
      <c r="D2175" s="884"/>
      <c r="E2175" s="884"/>
      <c r="F2175" s="895"/>
      <c r="H2175" s="1153"/>
      <c r="J2175" s="1154"/>
      <c r="K2175" s="827"/>
      <c r="L2175" s="1537"/>
      <c r="M2175" s="1537"/>
      <c r="N2175" s="1067"/>
      <c r="O2175" s="1067"/>
    </row>
    <row r="2176" spans="1:15" s="886" customFormat="1">
      <c r="A2176" s="883"/>
      <c r="B2176" s="1152"/>
      <c r="C2176" s="884"/>
      <c r="D2176" s="884"/>
      <c r="E2176" s="884"/>
      <c r="F2176" s="895"/>
      <c r="H2176" s="1153"/>
      <c r="J2176" s="1154"/>
      <c r="K2176" s="827"/>
      <c r="L2176" s="1537"/>
      <c r="M2176" s="1537"/>
      <c r="N2176" s="1067"/>
      <c r="O2176" s="1067"/>
    </row>
    <row r="2177" spans="1:15" s="886" customFormat="1">
      <c r="A2177" s="883"/>
      <c r="B2177" s="1152"/>
      <c r="C2177" s="884"/>
      <c r="D2177" s="884"/>
      <c r="E2177" s="884"/>
      <c r="F2177" s="895"/>
      <c r="H2177" s="1153"/>
      <c r="J2177" s="1154"/>
      <c r="K2177" s="827"/>
      <c r="L2177" s="1537"/>
      <c r="M2177" s="1537"/>
      <c r="N2177" s="1067"/>
      <c r="O2177" s="1067"/>
    </row>
    <row r="2178" spans="1:15" s="886" customFormat="1">
      <c r="A2178" s="883"/>
      <c r="B2178" s="1152"/>
      <c r="C2178" s="884"/>
      <c r="D2178" s="884"/>
      <c r="E2178" s="884"/>
      <c r="F2178" s="895"/>
      <c r="H2178" s="1153"/>
      <c r="J2178" s="1154"/>
      <c r="K2178" s="827"/>
      <c r="L2178" s="1537"/>
      <c r="M2178" s="1537"/>
      <c r="N2178" s="1067"/>
      <c r="O2178" s="1067"/>
    </row>
    <row r="2179" spans="1:15" s="886" customFormat="1">
      <c r="A2179" s="883"/>
      <c r="B2179" s="1152"/>
      <c r="C2179" s="884"/>
      <c r="D2179" s="884"/>
      <c r="E2179" s="884"/>
      <c r="F2179" s="895"/>
      <c r="H2179" s="1153"/>
      <c r="J2179" s="1154"/>
      <c r="K2179" s="827"/>
      <c r="L2179" s="1537"/>
      <c r="M2179" s="1537"/>
      <c r="N2179" s="1067"/>
      <c r="O2179" s="1067"/>
    </row>
    <row r="2180" spans="1:15" s="886" customFormat="1">
      <c r="A2180" s="883"/>
      <c r="B2180" s="1152"/>
      <c r="C2180" s="884"/>
      <c r="D2180" s="884"/>
      <c r="E2180" s="884"/>
      <c r="F2180" s="895"/>
      <c r="H2180" s="1153"/>
      <c r="J2180" s="1154"/>
      <c r="K2180" s="827"/>
      <c r="L2180" s="1537"/>
      <c r="M2180" s="1537"/>
      <c r="N2180" s="1067"/>
      <c r="O2180" s="1067"/>
    </row>
    <row r="2181" spans="1:15" s="886" customFormat="1">
      <c r="A2181" s="883"/>
      <c r="B2181" s="1152"/>
      <c r="C2181" s="884"/>
      <c r="D2181" s="884"/>
      <c r="E2181" s="884"/>
      <c r="F2181" s="895"/>
      <c r="H2181" s="1153"/>
      <c r="J2181" s="1154"/>
      <c r="K2181" s="827"/>
      <c r="L2181" s="1537"/>
      <c r="M2181" s="1537"/>
      <c r="N2181" s="1067"/>
      <c r="O2181" s="1067"/>
    </row>
    <row r="2182" spans="1:15" s="886" customFormat="1">
      <c r="A2182" s="883"/>
      <c r="B2182" s="1152"/>
      <c r="C2182" s="884"/>
      <c r="D2182" s="884"/>
      <c r="E2182" s="884"/>
      <c r="F2182" s="895"/>
      <c r="H2182" s="1153"/>
      <c r="J2182" s="1154"/>
      <c r="K2182" s="827"/>
      <c r="L2182" s="1537"/>
      <c r="M2182" s="1537"/>
      <c r="N2182" s="1067"/>
      <c r="O2182" s="1067"/>
    </row>
    <row r="2183" spans="1:15" s="886" customFormat="1">
      <c r="A2183" s="883"/>
      <c r="B2183" s="1152"/>
      <c r="C2183" s="884"/>
      <c r="D2183" s="884"/>
      <c r="E2183" s="884"/>
      <c r="F2183" s="895"/>
      <c r="H2183" s="1153"/>
      <c r="J2183" s="1154"/>
      <c r="K2183" s="827"/>
      <c r="L2183" s="1537"/>
      <c r="M2183" s="1537"/>
      <c r="N2183" s="1067"/>
      <c r="O2183" s="1067"/>
    </row>
    <row r="2184" spans="1:15" s="886" customFormat="1">
      <c r="A2184" s="883"/>
      <c r="B2184" s="1152"/>
      <c r="C2184" s="884"/>
      <c r="D2184" s="884"/>
      <c r="E2184" s="884"/>
      <c r="F2184" s="895"/>
      <c r="H2184" s="1153"/>
      <c r="J2184" s="1154"/>
      <c r="K2184" s="827"/>
      <c r="L2184" s="1537"/>
      <c r="M2184" s="1537"/>
      <c r="N2184" s="1067"/>
      <c r="O2184" s="1067"/>
    </row>
    <row r="2185" spans="1:15" s="886" customFormat="1">
      <c r="A2185" s="883"/>
      <c r="B2185" s="1152"/>
      <c r="C2185" s="884"/>
      <c r="D2185" s="884"/>
      <c r="E2185" s="884"/>
      <c r="F2185" s="895"/>
      <c r="H2185" s="1153"/>
      <c r="J2185" s="1154"/>
      <c r="K2185" s="827"/>
      <c r="L2185" s="1537"/>
      <c r="M2185" s="1537"/>
      <c r="N2185" s="1067"/>
      <c r="O2185" s="1067"/>
    </row>
    <row r="2186" spans="1:15" s="886" customFormat="1">
      <c r="A2186" s="883"/>
      <c r="B2186" s="1152"/>
      <c r="C2186" s="884"/>
      <c r="D2186" s="884"/>
      <c r="E2186" s="884"/>
      <c r="F2186" s="895"/>
      <c r="H2186" s="1153"/>
      <c r="J2186" s="1154"/>
      <c r="K2186" s="827"/>
      <c r="L2186" s="1537"/>
      <c r="M2186" s="1537"/>
      <c r="N2186" s="1067"/>
      <c r="O2186" s="1067"/>
    </row>
    <row r="2187" spans="1:15" s="886" customFormat="1">
      <c r="A2187" s="883"/>
      <c r="B2187" s="1152"/>
      <c r="C2187" s="884"/>
      <c r="D2187" s="884"/>
      <c r="E2187" s="884"/>
      <c r="F2187" s="895"/>
      <c r="H2187" s="1153"/>
      <c r="J2187" s="1154"/>
      <c r="K2187" s="827"/>
      <c r="L2187" s="1537"/>
      <c r="M2187" s="1537"/>
      <c r="N2187" s="1067"/>
      <c r="O2187" s="1067"/>
    </row>
    <row r="2188" spans="1:15" s="886" customFormat="1">
      <c r="A2188" s="883"/>
      <c r="B2188" s="1152"/>
      <c r="C2188" s="884"/>
      <c r="D2188" s="884"/>
      <c r="E2188" s="884"/>
      <c r="F2188" s="895"/>
      <c r="H2188" s="1153"/>
      <c r="J2188" s="1154"/>
      <c r="K2188" s="827"/>
      <c r="L2188" s="1537"/>
      <c r="M2188" s="1537"/>
      <c r="N2188" s="1067"/>
      <c r="O2188" s="1067"/>
    </row>
    <row r="2189" spans="1:15" s="886" customFormat="1">
      <c r="A2189" s="883"/>
      <c r="B2189" s="1152"/>
      <c r="C2189" s="884"/>
      <c r="D2189" s="884"/>
      <c r="E2189" s="884"/>
      <c r="F2189" s="895"/>
      <c r="H2189" s="1153"/>
      <c r="J2189" s="1154"/>
      <c r="K2189" s="827"/>
      <c r="L2189" s="1537"/>
      <c r="M2189" s="1537"/>
      <c r="N2189" s="1067"/>
      <c r="O2189" s="1067"/>
    </row>
    <row r="2190" spans="1:15" s="886" customFormat="1">
      <c r="A2190" s="883"/>
      <c r="B2190" s="1152"/>
      <c r="C2190" s="884"/>
      <c r="D2190" s="884"/>
      <c r="E2190" s="884"/>
      <c r="F2190" s="895"/>
      <c r="H2190" s="1153"/>
      <c r="J2190" s="1154"/>
      <c r="K2190" s="827"/>
      <c r="L2190" s="1537"/>
      <c r="M2190" s="1537"/>
      <c r="N2190" s="1067"/>
      <c r="O2190" s="1067"/>
    </row>
    <row r="2191" spans="1:15" s="886" customFormat="1">
      <c r="A2191" s="883"/>
      <c r="B2191" s="1152"/>
      <c r="C2191" s="884"/>
      <c r="D2191" s="884"/>
      <c r="E2191" s="884"/>
      <c r="F2191" s="895"/>
      <c r="H2191" s="1153"/>
      <c r="J2191" s="1154"/>
      <c r="K2191" s="827"/>
      <c r="L2191" s="1537"/>
      <c r="M2191" s="1537"/>
      <c r="N2191" s="1067"/>
      <c r="O2191" s="1067"/>
    </row>
    <row r="2192" spans="1:15" s="886" customFormat="1">
      <c r="A2192" s="883"/>
      <c r="B2192" s="1152"/>
      <c r="C2192" s="884"/>
      <c r="D2192" s="884"/>
      <c r="E2192" s="884"/>
      <c r="F2192" s="895"/>
      <c r="H2192" s="1153"/>
      <c r="J2192" s="1154"/>
      <c r="K2192" s="827"/>
      <c r="L2192" s="1537"/>
      <c r="M2192" s="1537"/>
      <c r="N2192" s="1067"/>
      <c r="O2192" s="1067"/>
    </row>
    <row r="2193" spans="1:15" s="886" customFormat="1">
      <c r="A2193" s="883"/>
      <c r="B2193" s="1152"/>
      <c r="C2193" s="884"/>
      <c r="D2193" s="884"/>
      <c r="E2193" s="884"/>
      <c r="F2193" s="895"/>
      <c r="H2193" s="1153"/>
      <c r="J2193" s="1154"/>
      <c r="K2193" s="827"/>
      <c r="L2193" s="1537"/>
      <c r="M2193" s="1537"/>
      <c r="N2193" s="1067"/>
      <c r="O2193" s="1067"/>
    </row>
    <row r="2194" spans="1:15" s="886" customFormat="1">
      <c r="A2194" s="883"/>
      <c r="B2194" s="1152"/>
      <c r="C2194" s="884"/>
      <c r="D2194" s="884"/>
      <c r="E2194" s="884"/>
      <c r="F2194" s="895"/>
      <c r="H2194" s="1153"/>
      <c r="J2194" s="1154"/>
      <c r="K2194" s="827"/>
      <c r="L2194" s="1537"/>
      <c r="M2194" s="1537"/>
      <c r="N2194" s="1067"/>
      <c r="O2194" s="1067"/>
    </row>
    <row r="2195" spans="1:15" s="886" customFormat="1">
      <c r="A2195" s="883"/>
      <c r="B2195" s="1152"/>
      <c r="C2195" s="884"/>
      <c r="D2195" s="884"/>
      <c r="E2195" s="884"/>
      <c r="F2195" s="895"/>
      <c r="H2195" s="1153"/>
      <c r="J2195" s="1154"/>
      <c r="K2195" s="827"/>
      <c r="L2195" s="1537"/>
      <c r="M2195" s="1537"/>
      <c r="N2195" s="1067"/>
      <c r="O2195" s="1067"/>
    </row>
    <row r="2196" spans="1:15" s="886" customFormat="1">
      <c r="A2196" s="883"/>
      <c r="B2196" s="1152"/>
      <c r="C2196" s="884"/>
      <c r="D2196" s="884"/>
      <c r="E2196" s="884"/>
      <c r="F2196" s="895"/>
      <c r="H2196" s="1153"/>
      <c r="J2196" s="1154"/>
      <c r="K2196" s="827"/>
      <c r="L2196" s="1537"/>
      <c r="M2196" s="1537"/>
      <c r="N2196" s="1067"/>
      <c r="O2196" s="1067"/>
    </row>
    <row r="2197" spans="1:15" s="886" customFormat="1">
      <c r="A2197" s="883"/>
      <c r="B2197" s="1152"/>
      <c r="C2197" s="884"/>
      <c r="D2197" s="884"/>
      <c r="E2197" s="884"/>
      <c r="F2197" s="895"/>
      <c r="H2197" s="1153"/>
      <c r="J2197" s="1154"/>
      <c r="K2197" s="827"/>
      <c r="L2197" s="1537"/>
      <c r="M2197" s="1537"/>
      <c r="N2197" s="1067"/>
      <c r="O2197" s="1067"/>
    </row>
    <row r="2198" spans="1:15" s="886" customFormat="1">
      <c r="A2198" s="883"/>
      <c r="B2198" s="1152"/>
      <c r="C2198" s="884"/>
      <c r="D2198" s="884"/>
      <c r="E2198" s="884"/>
      <c r="F2198" s="895"/>
      <c r="H2198" s="1153"/>
      <c r="J2198" s="1154"/>
      <c r="K2198" s="827"/>
      <c r="L2198" s="1537"/>
      <c r="M2198" s="1537"/>
      <c r="N2198" s="1067"/>
      <c r="O2198" s="1067"/>
    </row>
    <row r="2199" spans="1:15" s="886" customFormat="1">
      <c r="A2199" s="883"/>
      <c r="B2199" s="1152"/>
      <c r="C2199" s="884"/>
      <c r="D2199" s="884"/>
      <c r="E2199" s="884"/>
      <c r="F2199" s="895"/>
      <c r="H2199" s="1153"/>
      <c r="J2199" s="1154"/>
      <c r="K2199" s="827"/>
      <c r="L2199" s="1537"/>
      <c r="M2199" s="1537"/>
      <c r="N2199" s="1067"/>
      <c r="O2199" s="1067"/>
    </row>
    <row r="2200" spans="1:15" s="886" customFormat="1">
      <c r="A2200" s="883"/>
      <c r="B2200" s="1152"/>
      <c r="C2200" s="884"/>
      <c r="D2200" s="884"/>
      <c r="E2200" s="884"/>
      <c r="F2200" s="895"/>
      <c r="H2200" s="1153"/>
      <c r="J2200" s="1154"/>
      <c r="K2200" s="827"/>
      <c r="L2200" s="1537"/>
      <c r="M2200" s="1537"/>
      <c r="N2200" s="1067"/>
      <c r="O2200" s="1067"/>
    </row>
    <row r="2201" spans="1:15" s="886" customFormat="1">
      <c r="A2201" s="883"/>
      <c r="B2201" s="1152"/>
      <c r="C2201" s="884"/>
      <c r="D2201" s="884"/>
      <c r="E2201" s="884"/>
      <c r="F2201" s="895"/>
      <c r="H2201" s="1153"/>
      <c r="J2201" s="1154"/>
      <c r="K2201" s="827"/>
      <c r="L2201" s="1537"/>
      <c r="M2201" s="1537"/>
      <c r="N2201" s="1067"/>
      <c r="O2201" s="1067"/>
    </row>
    <row r="2202" spans="1:15" s="886" customFormat="1">
      <c r="A2202" s="883"/>
      <c r="B2202" s="1152"/>
      <c r="C2202" s="884"/>
      <c r="D2202" s="884"/>
      <c r="E2202" s="884"/>
      <c r="F2202" s="895"/>
      <c r="H2202" s="1153"/>
      <c r="J2202" s="1154"/>
      <c r="K2202" s="827"/>
      <c r="L2202" s="1537"/>
      <c r="M2202" s="1537"/>
      <c r="N2202" s="1067"/>
      <c r="O2202" s="1067"/>
    </row>
    <row r="2203" spans="1:15" s="886" customFormat="1">
      <c r="A2203" s="883"/>
      <c r="B2203" s="1152"/>
      <c r="C2203" s="884"/>
      <c r="D2203" s="884"/>
      <c r="E2203" s="884"/>
      <c r="F2203" s="895"/>
      <c r="H2203" s="1153"/>
      <c r="J2203" s="1154"/>
      <c r="K2203" s="827"/>
      <c r="L2203" s="1537"/>
      <c r="M2203" s="1537"/>
      <c r="N2203" s="1067"/>
      <c r="O2203" s="1067"/>
    </row>
    <row r="2204" spans="1:15" s="886" customFormat="1">
      <c r="A2204" s="883"/>
      <c r="B2204" s="1152"/>
      <c r="C2204" s="884"/>
      <c r="D2204" s="884"/>
      <c r="E2204" s="884"/>
      <c r="F2204" s="895"/>
      <c r="H2204" s="1153"/>
      <c r="J2204" s="1154"/>
      <c r="K2204" s="827"/>
      <c r="L2204" s="1537"/>
      <c r="M2204" s="1537"/>
      <c r="N2204" s="1067"/>
      <c r="O2204" s="1067"/>
    </row>
    <row r="2205" spans="1:15" s="886" customFormat="1">
      <c r="A2205" s="883"/>
      <c r="B2205" s="1152"/>
      <c r="C2205" s="884"/>
      <c r="D2205" s="884"/>
      <c r="E2205" s="884"/>
      <c r="F2205" s="895"/>
      <c r="H2205" s="1153"/>
      <c r="J2205" s="1154"/>
      <c r="K2205" s="827"/>
      <c r="L2205" s="1537"/>
      <c r="M2205" s="1537"/>
      <c r="N2205" s="1067"/>
      <c r="O2205" s="1067"/>
    </row>
    <row r="2206" spans="1:15" s="886" customFormat="1">
      <c r="A2206" s="883"/>
      <c r="B2206" s="1152"/>
      <c r="C2206" s="884"/>
      <c r="D2206" s="884"/>
      <c r="E2206" s="884"/>
      <c r="F2206" s="895"/>
      <c r="H2206" s="1153"/>
      <c r="J2206" s="1154"/>
      <c r="K2206" s="827"/>
      <c r="L2206" s="1537"/>
      <c r="M2206" s="1537"/>
      <c r="N2206" s="1067"/>
      <c r="O2206" s="1067"/>
    </row>
    <row r="2207" spans="1:15" s="886" customFormat="1">
      <c r="A2207" s="883"/>
      <c r="B2207" s="1152"/>
      <c r="C2207" s="884"/>
      <c r="D2207" s="884"/>
      <c r="E2207" s="884"/>
      <c r="F2207" s="895"/>
      <c r="H2207" s="1153"/>
      <c r="J2207" s="1154"/>
      <c r="K2207" s="827"/>
      <c r="L2207" s="1537"/>
      <c r="M2207" s="1537"/>
      <c r="N2207" s="1067"/>
      <c r="O2207" s="1067"/>
    </row>
    <row r="2208" spans="1:15" s="886" customFormat="1">
      <c r="A2208" s="883"/>
      <c r="B2208" s="1152"/>
      <c r="C2208" s="884"/>
      <c r="D2208" s="884"/>
      <c r="E2208" s="884"/>
      <c r="F2208" s="895"/>
      <c r="H2208" s="1153"/>
      <c r="J2208" s="1154"/>
      <c r="K2208" s="827"/>
      <c r="L2208" s="1537"/>
      <c r="M2208" s="1537"/>
      <c r="N2208" s="1067"/>
      <c r="O2208" s="1067"/>
    </row>
    <row r="2209" spans="1:15" s="886" customFormat="1">
      <c r="A2209" s="883"/>
      <c r="B2209" s="1152"/>
      <c r="C2209" s="884"/>
      <c r="D2209" s="884"/>
      <c r="E2209" s="884"/>
      <c r="F2209" s="895"/>
      <c r="H2209" s="1153"/>
      <c r="J2209" s="1154"/>
      <c r="K2209" s="827"/>
      <c r="L2209" s="1537"/>
      <c r="M2209" s="1537"/>
      <c r="N2209" s="1067"/>
      <c r="O2209" s="1067"/>
    </row>
    <row r="2210" spans="1:15" s="886" customFormat="1">
      <c r="A2210" s="883"/>
      <c r="B2210" s="1152"/>
      <c r="C2210" s="884"/>
      <c r="D2210" s="884"/>
      <c r="E2210" s="884"/>
      <c r="F2210" s="895"/>
      <c r="H2210" s="1153"/>
      <c r="J2210" s="1154"/>
      <c r="K2210" s="827"/>
      <c r="L2210" s="1537"/>
      <c r="M2210" s="1537"/>
      <c r="N2210" s="1067"/>
      <c r="O2210" s="1067"/>
    </row>
    <row r="2211" spans="1:15" s="886" customFormat="1">
      <c r="A2211" s="883"/>
      <c r="B2211" s="1152"/>
      <c r="C2211" s="884"/>
      <c r="D2211" s="884"/>
      <c r="E2211" s="884"/>
      <c r="F2211" s="895"/>
      <c r="H2211" s="1153"/>
      <c r="J2211" s="1154"/>
      <c r="K2211" s="827"/>
      <c r="L2211" s="1537"/>
      <c r="M2211" s="1537"/>
      <c r="N2211" s="1067"/>
      <c r="O2211" s="1067"/>
    </row>
    <row r="2212" spans="1:15" s="886" customFormat="1">
      <c r="A2212" s="883"/>
      <c r="B2212" s="1152"/>
      <c r="C2212" s="884"/>
      <c r="D2212" s="884"/>
      <c r="E2212" s="884"/>
      <c r="F2212" s="895"/>
      <c r="H2212" s="1153"/>
      <c r="J2212" s="1154"/>
      <c r="K2212" s="827"/>
      <c r="L2212" s="1537"/>
      <c r="M2212" s="1537"/>
      <c r="N2212" s="1067"/>
      <c r="O2212" s="1067"/>
    </row>
    <row r="2213" spans="1:15" s="886" customFormat="1">
      <c r="A2213" s="883"/>
      <c r="B2213" s="1152"/>
      <c r="C2213" s="884"/>
      <c r="D2213" s="884"/>
      <c r="E2213" s="884"/>
      <c r="F2213" s="895"/>
      <c r="H2213" s="1153"/>
      <c r="J2213" s="1154"/>
      <c r="K2213" s="827"/>
      <c r="L2213" s="1537"/>
      <c r="M2213" s="1537"/>
      <c r="N2213" s="1067"/>
      <c r="O2213" s="1067"/>
    </row>
    <row r="2214" spans="1:15" s="886" customFormat="1">
      <c r="A2214" s="883"/>
      <c r="B2214" s="1152"/>
      <c r="C2214" s="884"/>
      <c r="D2214" s="884"/>
      <c r="E2214" s="884"/>
      <c r="F2214" s="895"/>
      <c r="H2214" s="1153"/>
      <c r="J2214" s="1154"/>
      <c r="K2214" s="827"/>
      <c r="L2214" s="1537"/>
      <c r="M2214" s="1537"/>
      <c r="N2214" s="1067"/>
      <c r="O2214" s="1067"/>
    </row>
    <row r="2215" spans="1:15" s="886" customFormat="1">
      <c r="A2215" s="883"/>
      <c r="B2215" s="1152"/>
      <c r="C2215" s="884"/>
      <c r="D2215" s="884"/>
      <c r="E2215" s="884"/>
      <c r="F2215" s="895"/>
      <c r="H2215" s="1153"/>
      <c r="J2215" s="1154"/>
      <c r="K2215" s="827"/>
      <c r="L2215" s="1537"/>
      <c r="M2215" s="1537"/>
      <c r="N2215" s="1067"/>
      <c r="O2215" s="1067"/>
    </row>
    <row r="2216" spans="1:15" s="886" customFormat="1">
      <c r="A2216" s="883"/>
      <c r="B2216" s="1152"/>
      <c r="C2216" s="884"/>
      <c r="D2216" s="884"/>
      <c r="E2216" s="884"/>
      <c r="F2216" s="895"/>
      <c r="H2216" s="1153"/>
      <c r="J2216" s="1154"/>
      <c r="K2216" s="827"/>
      <c r="L2216" s="1537"/>
      <c r="M2216" s="1537"/>
      <c r="N2216" s="1067"/>
      <c r="O2216" s="1067"/>
    </row>
    <row r="2217" spans="1:15" s="886" customFormat="1">
      <c r="A2217" s="883"/>
      <c r="B2217" s="1152"/>
      <c r="C2217" s="884"/>
      <c r="D2217" s="884"/>
      <c r="E2217" s="884"/>
      <c r="F2217" s="895"/>
      <c r="H2217" s="1153"/>
      <c r="J2217" s="1154"/>
      <c r="K2217" s="827"/>
      <c r="L2217" s="1537"/>
      <c r="M2217" s="1537"/>
      <c r="N2217" s="1067"/>
      <c r="O2217" s="1067"/>
    </row>
    <row r="2218" spans="1:15" s="886" customFormat="1">
      <c r="A2218" s="883"/>
      <c r="B2218" s="1152"/>
      <c r="C2218" s="884"/>
      <c r="D2218" s="884"/>
      <c r="E2218" s="884"/>
      <c r="F2218" s="895"/>
      <c r="H2218" s="1153"/>
      <c r="J2218" s="1154"/>
      <c r="K2218" s="827"/>
      <c r="L2218" s="1537"/>
      <c r="M2218" s="1537"/>
      <c r="N2218" s="1067"/>
      <c r="O2218" s="1067"/>
    </row>
    <row r="2219" spans="1:15" s="886" customFormat="1">
      <c r="A2219" s="883"/>
      <c r="B2219" s="1152"/>
      <c r="C2219" s="884"/>
      <c r="D2219" s="884"/>
      <c r="E2219" s="884"/>
      <c r="F2219" s="895"/>
      <c r="H2219" s="1153"/>
      <c r="J2219" s="1154"/>
      <c r="K2219" s="827"/>
      <c r="L2219" s="1537"/>
      <c r="M2219" s="1537"/>
      <c r="N2219" s="1067"/>
      <c r="O2219" s="1067"/>
    </row>
    <row r="2220" spans="1:15" s="886" customFormat="1">
      <c r="A2220" s="883"/>
      <c r="B2220" s="1152"/>
      <c r="C2220" s="884"/>
      <c r="D2220" s="884"/>
      <c r="E2220" s="884"/>
      <c r="F2220" s="895"/>
      <c r="H2220" s="1153"/>
      <c r="J2220" s="1154"/>
      <c r="K2220" s="827"/>
      <c r="L2220" s="1537"/>
      <c r="M2220" s="1537"/>
      <c r="N2220" s="1067"/>
      <c r="O2220" s="1067"/>
    </row>
    <row r="2221" spans="1:15" s="886" customFormat="1">
      <c r="A2221" s="883"/>
      <c r="B2221" s="1152"/>
      <c r="C2221" s="884"/>
      <c r="D2221" s="884"/>
      <c r="E2221" s="884"/>
      <c r="F2221" s="895"/>
      <c r="H2221" s="1153"/>
      <c r="J2221" s="1154"/>
      <c r="K2221" s="827"/>
      <c r="L2221" s="1537"/>
      <c r="M2221" s="1537"/>
      <c r="N2221" s="1067"/>
      <c r="O2221" s="1067"/>
    </row>
    <row r="2222" spans="1:15" s="886" customFormat="1">
      <c r="A2222" s="883"/>
      <c r="B2222" s="1152"/>
      <c r="C2222" s="884"/>
      <c r="D2222" s="884"/>
      <c r="E2222" s="884"/>
      <c r="F2222" s="895"/>
      <c r="H2222" s="1153"/>
      <c r="J2222" s="1154"/>
      <c r="K2222" s="827"/>
      <c r="L2222" s="1537"/>
      <c r="M2222" s="1537"/>
      <c r="N2222" s="1067"/>
      <c r="O2222" s="1067"/>
    </row>
    <row r="2223" spans="1:15" s="886" customFormat="1">
      <c r="A2223" s="883"/>
      <c r="B2223" s="1152"/>
      <c r="C2223" s="884"/>
      <c r="D2223" s="884"/>
      <c r="E2223" s="884"/>
      <c r="F2223" s="895"/>
      <c r="H2223" s="1153"/>
      <c r="J2223" s="1154"/>
      <c r="K2223" s="827"/>
      <c r="L2223" s="1537"/>
      <c r="M2223" s="1537"/>
      <c r="N2223" s="1067"/>
      <c r="O2223" s="1067"/>
    </row>
    <row r="2224" spans="1:15" s="886" customFormat="1">
      <c r="A2224" s="883"/>
      <c r="B2224" s="1152"/>
      <c r="C2224" s="884"/>
      <c r="D2224" s="884"/>
      <c r="E2224" s="884"/>
      <c r="F2224" s="895"/>
      <c r="H2224" s="1153"/>
      <c r="J2224" s="1154"/>
      <c r="K2224" s="827"/>
      <c r="L2224" s="1537"/>
      <c r="M2224" s="1537"/>
      <c r="N2224" s="1067"/>
      <c r="O2224" s="1067"/>
    </row>
    <row r="2225" spans="1:15" s="886" customFormat="1">
      <c r="A2225" s="883"/>
      <c r="B2225" s="1152"/>
      <c r="C2225" s="884"/>
      <c r="D2225" s="884"/>
      <c r="E2225" s="884"/>
      <c r="F2225" s="895"/>
      <c r="H2225" s="1153"/>
      <c r="J2225" s="1154"/>
      <c r="K2225" s="827"/>
      <c r="L2225" s="1537"/>
      <c r="M2225" s="1537"/>
      <c r="N2225" s="1067"/>
      <c r="O2225" s="1067"/>
    </row>
    <row r="2226" spans="1:15" s="886" customFormat="1">
      <c r="A2226" s="883"/>
      <c r="B2226" s="1152"/>
      <c r="C2226" s="884"/>
      <c r="D2226" s="884"/>
      <c r="E2226" s="884"/>
      <c r="F2226" s="895"/>
      <c r="H2226" s="1153"/>
      <c r="J2226" s="1154"/>
      <c r="K2226" s="827"/>
      <c r="L2226" s="1537"/>
      <c r="M2226" s="1537"/>
      <c r="N2226" s="1067"/>
      <c r="O2226" s="1067"/>
    </row>
    <row r="2227" spans="1:15" s="886" customFormat="1">
      <c r="A2227" s="883"/>
      <c r="B2227" s="1152"/>
      <c r="C2227" s="884"/>
      <c r="D2227" s="884"/>
      <c r="E2227" s="884"/>
      <c r="F2227" s="895"/>
      <c r="H2227" s="1153"/>
      <c r="J2227" s="1154"/>
      <c r="K2227" s="827"/>
      <c r="L2227" s="1537"/>
      <c r="M2227" s="1537"/>
      <c r="N2227" s="1067"/>
      <c r="O2227" s="1067"/>
    </row>
    <row r="2228" spans="1:15" s="886" customFormat="1">
      <c r="A2228" s="883"/>
      <c r="B2228" s="1152"/>
      <c r="C2228" s="884"/>
      <c r="D2228" s="884"/>
      <c r="E2228" s="884"/>
      <c r="F2228" s="895"/>
      <c r="H2228" s="1153"/>
      <c r="J2228" s="1154"/>
      <c r="K2228" s="827"/>
      <c r="L2228" s="1537"/>
      <c r="M2228" s="1537"/>
      <c r="N2228" s="1067"/>
      <c r="O2228" s="1067"/>
    </row>
    <row r="2229" spans="1:15" s="886" customFormat="1">
      <c r="A2229" s="883"/>
      <c r="B2229" s="1152"/>
      <c r="C2229" s="884"/>
      <c r="D2229" s="884"/>
      <c r="E2229" s="884"/>
      <c r="F2229" s="895"/>
      <c r="H2229" s="1153"/>
      <c r="J2229" s="1154"/>
      <c r="K2229" s="827"/>
      <c r="L2229" s="1537"/>
      <c r="M2229" s="1537"/>
      <c r="N2229" s="1067"/>
      <c r="O2229" s="1067"/>
    </row>
    <row r="2230" spans="1:15" s="886" customFormat="1">
      <c r="A2230" s="883"/>
      <c r="B2230" s="1152"/>
      <c r="C2230" s="884"/>
      <c r="D2230" s="884"/>
      <c r="E2230" s="884"/>
      <c r="F2230" s="895"/>
      <c r="H2230" s="1153"/>
      <c r="J2230" s="1154"/>
      <c r="K2230" s="827"/>
      <c r="L2230" s="1537"/>
      <c r="M2230" s="1537"/>
      <c r="N2230" s="1067"/>
      <c r="O2230" s="1067"/>
    </row>
    <row r="2231" spans="1:15" s="886" customFormat="1">
      <c r="A2231" s="883"/>
      <c r="B2231" s="1152"/>
      <c r="C2231" s="884"/>
      <c r="D2231" s="884"/>
      <c r="E2231" s="884"/>
      <c r="F2231" s="895"/>
      <c r="H2231" s="1153"/>
      <c r="J2231" s="1154"/>
      <c r="K2231" s="827"/>
      <c r="L2231" s="1537"/>
      <c r="M2231" s="1537"/>
      <c r="N2231" s="1067"/>
      <c r="O2231" s="1067"/>
    </row>
    <row r="2232" spans="1:15" s="886" customFormat="1">
      <c r="A2232" s="883"/>
      <c r="B2232" s="1152"/>
      <c r="C2232" s="884"/>
      <c r="D2232" s="884"/>
      <c r="E2232" s="884"/>
      <c r="F2232" s="895"/>
      <c r="H2232" s="1153"/>
      <c r="J2232" s="1154"/>
      <c r="K2232" s="827"/>
      <c r="L2232" s="1537"/>
      <c r="M2232" s="1537"/>
      <c r="N2232" s="1067"/>
      <c r="O2232" s="1067"/>
    </row>
    <row r="2233" spans="1:15" s="886" customFormat="1">
      <c r="A2233" s="883"/>
      <c r="B2233" s="1152"/>
      <c r="C2233" s="884"/>
      <c r="D2233" s="884"/>
      <c r="E2233" s="884"/>
      <c r="F2233" s="895"/>
      <c r="H2233" s="1153"/>
      <c r="J2233" s="1154"/>
      <c r="K2233" s="827"/>
      <c r="L2233" s="1537"/>
      <c r="M2233" s="1537"/>
      <c r="N2233" s="1067"/>
      <c r="O2233" s="1067"/>
    </row>
    <row r="2234" spans="1:15" s="886" customFormat="1">
      <c r="A2234" s="883"/>
      <c r="B2234" s="1152"/>
      <c r="C2234" s="884"/>
      <c r="D2234" s="884"/>
      <c r="E2234" s="884"/>
      <c r="F2234" s="895"/>
      <c r="H2234" s="1153"/>
      <c r="J2234" s="1154"/>
      <c r="K2234" s="827"/>
      <c r="L2234" s="1537"/>
      <c r="M2234" s="1537"/>
      <c r="N2234" s="1067"/>
      <c r="O2234" s="1067"/>
    </row>
    <row r="2235" spans="1:15" s="886" customFormat="1">
      <c r="A2235" s="883"/>
      <c r="B2235" s="1152"/>
      <c r="C2235" s="884"/>
      <c r="D2235" s="884"/>
      <c r="E2235" s="884"/>
      <c r="F2235" s="895"/>
      <c r="H2235" s="1153"/>
      <c r="J2235" s="1154"/>
      <c r="K2235" s="827"/>
      <c r="L2235" s="1537"/>
      <c r="M2235" s="1537"/>
      <c r="N2235" s="1067"/>
      <c r="O2235" s="1067"/>
    </row>
    <row r="2236" spans="1:15" s="886" customFormat="1">
      <c r="A2236" s="883"/>
      <c r="B2236" s="1152"/>
      <c r="C2236" s="884"/>
      <c r="D2236" s="884"/>
      <c r="E2236" s="884"/>
      <c r="F2236" s="895"/>
      <c r="H2236" s="1153"/>
      <c r="J2236" s="1154"/>
      <c r="K2236" s="827"/>
      <c r="L2236" s="1537"/>
      <c r="M2236" s="1537"/>
      <c r="N2236" s="1067"/>
      <c r="O2236" s="1067"/>
    </row>
    <row r="2237" spans="1:15" s="886" customFormat="1">
      <c r="A2237" s="883"/>
      <c r="B2237" s="1152"/>
      <c r="C2237" s="884"/>
      <c r="D2237" s="884"/>
      <c r="E2237" s="884"/>
      <c r="F2237" s="895"/>
      <c r="H2237" s="1153"/>
      <c r="J2237" s="1154"/>
      <c r="K2237" s="827"/>
      <c r="L2237" s="1537"/>
      <c r="M2237" s="1537"/>
      <c r="N2237" s="1067"/>
      <c r="O2237" s="1067"/>
    </row>
    <row r="2238" spans="1:15" s="886" customFormat="1">
      <c r="A2238" s="883"/>
      <c r="B2238" s="1152"/>
      <c r="C2238" s="884"/>
      <c r="D2238" s="884"/>
      <c r="E2238" s="884"/>
      <c r="F2238" s="895"/>
      <c r="H2238" s="1153"/>
      <c r="J2238" s="1154"/>
      <c r="K2238" s="827"/>
      <c r="L2238" s="1537"/>
      <c r="M2238" s="1537"/>
      <c r="N2238" s="1067"/>
      <c r="O2238" s="1067"/>
    </row>
    <row r="2239" spans="1:15" s="886" customFormat="1">
      <c r="A2239" s="883"/>
      <c r="B2239" s="1152"/>
      <c r="C2239" s="884"/>
      <c r="D2239" s="884"/>
      <c r="E2239" s="884"/>
      <c r="F2239" s="895"/>
      <c r="H2239" s="1153"/>
      <c r="J2239" s="1154"/>
      <c r="K2239" s="827"/>
      <c r="L2239" s="1537"/>
      <c r="M2239" s="1537"/>
      <c r="N2239" s="1067"/>
      <c r="O2239" s="1067"/>
    </row>
    <row r="2240" spans="1:15" s="886" customFormat="1">
      <c r="A2240" s="883"/>
      <c r="B2240" s="1152"/>
      <c r="C2240" s="884"/>
      <c r="D2240" s="884"/>
      <c r="E2240" s="884"/>
      <c r="F2240" s="895"/>
      <c r="H2240" s="1153"/>
      <c r="J2240" s="1154"/>
      <c r="K2240" s="827"/>
      <c r="L2240" s="1537"/>
      <c r="M2240" s="1537"/>
      <c r="N2240" s="1067"/>
      <c r="O2240" s="1067"/>
    </row>
    <row r="2241" spans="1:15" s="886" customFormat="1">
      <c r="A2241" s="883"/>
      <c r="B2241" s="1152"/>
      <c r="C2241" s="884"/>
      <c r="D2241" s="884"/>
      <c r="E2241" s="884"/>
      <c r="F2241" s="895"/>
      <c r="H2241" s="1153"/>
      <c r="J2241" s="1154"/>
      <c r="K2241" s="827"/>
      <c r="L2241" s="1537"/>
      <c r="M2241" s="1537"/>
      <c r="N2241" s="1067"/>
      <c r="O2241" s="1067"/>
    </row>
    <row r="2242" spans="1:15" s="886" customFormat="1">
      <c r="A2242" s="883"/>
      <c r="B2242" s="1152"/>
      <c r="C2242" s="884"/>
      <c r="D2242" s="884"/>
      <c r="E2242" s="884"/>
      <c r="F2242" s="895"/>
      <c r="H2242" s="1153"/>
      <c r="J2242" s="1154"/>
      <c r="K2242" s="827"/>
      <c r="L2242" s="1537"/>
      <c r="M2242" s="1537"/>
      <c r="N2242" s="1067"/>
      <c r="O2242" s="1067"/>
    </row>
    <row r="2243" spans="1:15" s="886" customFormat="1">
      <c r="A2243" s="883"/>
      <c r="B2243" s="1152"/>
      <c r="C2243" s="884"/>
      <c r="D2243" s="884"/>
      <c r="E2243" s="884"/>
      <c r="F2243" s="895"/>
      <c r="H2243" s="1153"/>
      <c r="J2243" s="1154"/>
      <c r="K2243" s="827"/>
      <c r="L2243" s="1537"/>
      <c r="M2243" s="1537"/>
      <c r="N2243" s="1067"/>
      <c r="O2243" s="1067"/>
    </row>
    <row r="2244" spans="1:15" s="886" customFormat="1">
      <c r="A2244" s="883"/>
      <c r="B2244" s="1152"/>
      <c r="C2244" s="884"/>
      <c r="D2244" s="884"/>
      <c r="E2244" s="884"/>
      <c r="F2244" s="895"/>
      <c r="H2244" s="1153"/>
      <c r="J2244" s="1154"/>
      <c r="K2244" s="827"/>
      <c r="L2244" s="1537"/>
      <c r="M2244" s="1537"/>
      <c r="N2244" s="1067"/>
      <c r="O2244" s="1067"/>
    </row>
    <row r="2245" spans="1:15" s="886" customFormat="1">
      <c r="A2245" s="883"/>
      <c r="B2245" s="1152"/>
      <c r="C2245" s="884"/>
      <c r="D2245" s="884"/>
      <c r="E2245" s="884"/>
      <c r="F2245" s="895"/>
      <c r="H2245" s="1153"/>
      <c r="J2245" s="1154"/>
      <c r="K2245" s="827"/>
      <c r="L2245" s="1537"/>
      <c r="M2245" s="1537"/>
      <c r="N2245" s="1067"/>
      <c r="O2245" s="1067"/>
    </row>
    <row r="2246" spans="1:15" s="886" customFormat="1">
      <c r="A2246" s="883"/>
      <c r="B2246" s="1152"/>
      <c r="C2246" s="884"/>
      <c r="D2246" s="884"/>
      <c r="E2246" s="884"/>
      <c r="F2246" s="895"/>
      <c r="H2246" s="1153"/>
      <c r="J2246" s="1154"/>
      <c r="K2246" s="827"/>
      <c r="L2246" s="1537"/>
      <c r="M2246" s="1537"/>
      <c r="N2246" s="1067"/>
      <c r="O2246" s="1067"/>
    </row>
    <row r="2247" spans="1:15" s="886" customFormat="1">
      <c r="A2247" s="883"/>
      <c r="B2247" s="1152"/>
      <c r="C2247" s="884"/>
      <c r="D2247" s="884"/>
      <c r="E2247" s="884"/>
      <c r="F2247" s="895"/>
      <c r="H2247" s="1153"/>
      <c r="J2247" s="1154"/>
      <c r="K2247" s="827"/>
      <c r="L2247" s="1537"/>
      <c r="M2247" s="1537"/>
      <c r="N2247" s="1067"/>
      <c r="O2247" s="1067"/>
    </row>
    <row r="2248" spans="1:15" s="886" customFormat="1">
      <c r="A2248" s="883"/>
      <c r="B2248" s="1152"/>
      <c r="C2248" s="884"/>
      <c r="D2248" s="884"/>
      <c r="E2248" s="884"/>
      <c r="F2248" s="895"/>
      <c r="H2248" s="1153"/>
      <c r="J2248" s="1154"/>
      <c r="K2248" s="827"/>
      <c r="L2248" s="1537"/>
      <c r="M2248" s="1537"/>
      <c r="N2248" s="1067"/>
      <c r="O2248" s="1067"/>
    </row>
    <row r="2249" spans="1:15" s="886" customFormat="1">
      <c r="A2249" s="883"/>
      <c r="B2249" s="1152"/>
      <c r="C2249" s="884"/>
      <c r="D2249" s="884"/>
      <c r="E2249" s="884"/>
      <c r="F2249" s="895"/>
      <c r="H2249" s="1153"/>
      <c r="J2249" s="1154"/>
      <c r="K2249" s="827"/>
      <c r="L2249" s="1537"/>
      <c r="M2249" s="1537"/>
      <c r="N2249" s="1067"/>
      <c r="O2249" s="1067"/>
    </row>
    <row r="2250" spans="1:15" s="886" customFormat="1">
      <c r="A2250" s="883"/>
      <c r="B2250" s="1152"/>
      <c r="C2250" s="884"/>
      <c r="D2250" s="884"/>
      <c r="E2250" s="884"/>
      <c r="F2250" s="895"/>
      <c r="H2250" s="1153"/>
      <c r="J2250" s="1154"/>
      <c r="K2250" s="827"/>
      <c r="L2250" s="1537"/>
      <c r="M2250" s="1537"/>
      <c r="N2250" s="1067"/>
      <c r="O2250" s="1067"/>
    </row>
    <row r="2251" spans="1:15" s="886" customFormat="1">
      <c r="A2251" s="883"/>
      <c r="B2251" s="1152"/>
      <c r="C2251" s="884"/>
      <c r="D2251" s="884"/>
      <c r="E2251" s="884"/>
      <c r="F2251" s="895"/>
      <c r="H2251" s="1153"/>
      <c r="J2251" s="1154"/>
      <c r="K2251" s="827"/>
      <c r="L2251" s="1537"/>
      <c r="M2251" s="1537"/>
      <c r="N2251" s="1067"/>
      <c r="O2251" s="1067"/>
    </row>
    <row r="2252" spans="1:15" s="886" customFormat="1">
      <c r="A2252" s="883"/>
      <c r="B2252" s="1152"/>
      <c r="C2252" s="884"/>
      <c r="D2252" s="884"/>
      <c r="E2252" s="884"/>
      <c r="F2252" s="895"/>
      <c r="H2252" s="1153"/>
      <c r="J2252" s="1154"/>
      <c r="K2252" s="827"/>
      <c r="L2252" s="1537"/>
      <c r="M2252" s="1537"/>
      <c r="N2252" s="1067"/>
      <c r="O2252" s="1067"/>
    </row>
    <row r="2253" spans="1:15" s="886" customFormat="1">
      <c r="A2253" s="883"/>
      <c r="B2253" s="1152"/>
      <c r="C2253" s="884"/>
      <c r="D2253" s="884"/>
      <c r="E2253" s="884"/>
      <c r="F2253" s="895"/>
      <c r="H2253" s="1153"/>
      <c r="J2253" s="1154"/>
      <c r="K2253" s="827"/>
      <c r="L2253" s="1537"/>
      <c r="M2253" s="1537"/>
      <c r="N2253" s="1067"/>
      <c r="O2253" s="1067"/>
    </row>
    <row r="2254" spans="1:15" s="886" customFormat="1">
      <c r="A2254" s="883"/>
      <c r="B2254" s="1152"/>
      <c r="C2254" s="884"/>
      <c r="D2254" s="884"/>
      <c r="E2254" s="884"/>
      <c r="F2254" s="895"/>
      <c r="H2254" s="1153"/>
      <c r="J2254" s="1154"/>
      <c r="K2254" s="827"/>
      <c r="L2254" s="1537"/>
      <c r="M2254" s="1537"/>
      <c r="N2254" s="1067"/>
      <c r="O2254" s="1067"/>
    </row>
    <row r="2255" spans="1:15" s="886" customFormat="1">
      <c r="A2255" s="883"/>
      <c r="B2255" s="1152"/>
      <c r="C2255" s="884"/>
      <c r="D2255" s="884"/>
      <c r="E2255" s="884"/>
      <c r="F2255" s="895"/>
      <c r="H2255" s="1153"/>
      <c r="J2255" s="1154"/>
      <c r="K2255" s="827"/>
      <c r="L2255" s="1537"/>
      <c r="M2255" s="1537"/>
      <c r="N2255" s="1067"/>
      <c r="O2255" s="1067"/>
    </row>
    <row r="2256" spans="1:15" s="886" customFormat="1">
      <c r="A2256" s="883"/>
      <c r="B2256" s="1152"/>
      <c r="C2256" s="884"/>
      <c r="D2256" s="884"/>
      <c r="E2256" s="884"/>
      <c r="F2256" s="895"/>
      <c r="H2256" s="1153"/>
      <c r="J2256" s="1154"/>
      <c r="K2256" s="827"/>
      <c r="L2256" s="1537"/>
      <c r="M2256" s="1537"/>
      <c r="N2256" s="1067"/>
      <c r="O2256" s="1067"/>
    </row>
    <row r="2257" spans="1:15" s="886" customFormat="1">
      <c r="A2257" s="883"/>
      <c r="B2257" s="1152"/>
      <c r="C2257" s="884"/>
      <c r="D2257" s="884"/>
      <c r="E2257" s="884"/>
      <c r="F2257" s="895"/>
      <c r="H2257" s="1153"/>
      <c r="J2257" s="1154"/>
      <c r="K2257" s="827"/>
      <c r="L2257" s="1537"/>
      <c r="M2257" s="1537"/>
      <c r="N2257" s="1067"/>
      <c r="O2257" s="1067"/>
    </row>
    <row r="2258" spans="1:15" s="886" customFormat="1">
      <c r="A2258" s="883"/>
      <c r="B2258" s="1152"/>
      <c r="C2258" s="884"/>
      <c r="D2258" s="884"/>
      <c r="E2258" s="884"/>
      <c r="F2258" s="895"/>
      <c r="H2258" s="1153"/>
      <c r="J2258" s="1154"/>
      <c r="K2258" s="827"/>
      <c r="L2258" s="1537"/>
      <c r="M2258" s="1537"/>
      <c r="N2258" s="1067"/>
      <c r="O2258" s="1067"/>
    </row>
    <row r="2259" spans="1:15" s="886" customFormat="1">
      <c r="A2259" s="883"/>
      <c r="B2259" s="1152"/>
      <c r="C2259" s="884"/>
      <c r="D2259" s="884"/>
      <c r="E2259" s="884"/>
      <c r="F2259" s="895"/>
      <c r="H2259" s="1153"/>
      <c r="J2259" s="1154"/>
      <c r="K2259" s="827"/>
      <c r="L2259" s="1537"/>
      <c r="M2259" s="1537"/>
      <c r="N2259" s="1067"/>
      <c r="O2259" s="1067"/>
    </row>
    <row r="2260" spans="1:15" s="886" customFormat="1">
      <c r="A2260" s="883"/>
      <c r="B2260" s="1152"/>
      <c r="C2260" s="884"/>
      <c r="D2260" s="884"/>
      <c r="E2260" s="884"/>
      <c r="F2260" s="895"/>
      <c r="H2260" s="1153"/>
      <c r="J2260" s="1154"/>
      <c r="K2260" s="827"/>
      <c r="L2260" s="1537"/>
      <c r="M2260" s="1537"/>
      <c r="N2260" s="1067"/>
      <c r="O2260" s="1067"/>
    </row>
    <row r="2261" spans="1:15" s="886" customFormat="1">
      <c r="A2261" s="883"/>
      <c r="B2261" s="1152"/>
      <c r="C2261" s="884"/>
      <c r="D2261" s="884"/>
      <c r="E2261" s="884"/>
      <c r="F2261" s="895"/>
      <c r="H2261" s="1153"/>
      <c r="J2261" s="1154"/>
      <c r="K2261" s="827"/>
      <c r="L2261" s="1537"/>
      <c r="M2261" s="1537"/>
      <c r="N2261" s="1067"/>
      <c r="O2261" s="1067"/>
    </row>
    <row r="2262" spans="1:15" s="886" customFormat="1">
      <c r="A2262" s="883"/>
      <c r="B2262" s="1152"/>
      <c r="C2262" s="884"/>
      <c r="D2262" s="884"/>
      <c r="E2262" s="884"/>
      <c r="F2262" s="895"/>
      <c r="H2262" s="1153"/>
      <c r="J2262" s="1154"/>
      <c r="K2262" s="827"/>
      <c r="L2262" s="1537"/>
      <c r="M2262" s="1537"/>
      <c r="N2262" s="1067"/>
      <c r="O2262" s="1067"/>
    </row>
    <row r="2263" spans="1:15" s="886" customFormat="1">
      <c r="A2263" s="883"/>
      <c r="B2263" s="1152"/>
      <c r="C2263" s="884"/>
      <c r="D2263" s="884"/>
      <c r="E2263" s="884"/>
      <c r="F2263" s="895"/>
      <c r="H2263" s="1153"/>
      <c r="J2263" s="1154"/>
      <c r="K2263" s="827"/>
      <c r="L2263" s="1537"/>
      <c r="M2263" s="1537"/>
      <c r="N2263" s="1067"/>
      <c r="O2263" s="1067"/>
    </row>
    <row r="2264" spans="1:15" s="886" customFormat="1">
      <c r="A2264" s="883"/>
      <c r="B2264" s="1152"/>
      <c r="C2264" s="884"/>
      <c r="D2264" s="884"/>
      <c r="E2264" s="884"/>
      <c r="F2264" s="895"/>
      <c r="H2264" s="1153"/>
      <c r="J2264" s="1154"/>
      <c r="K2264" s="827"/>
      <c r="L2264" s="1537"/>
      <c r="M2264" s="1537"/>
      <c r="N2264" s="1067"/>
      <c r="O2264" s="1067"/>
    </row>
    <row r="2265" spans="1:15" s="886" customFormat="1">
      <c r="A2265" s="883"/>
      <c r="B2265" s="1152"/>
      <c r="C2265" s="884"/>
      <c r="D2265" s="884"/>
      <c r="E2265" s="884"/>
      <c r="F2265" s="895"/>
      <c r="H2265" s="1153"/>
      <c r="J2265" s="1154"/>
      <c r="K2265" s="827"/>
      <c r="L2265" s="1537"/>
      <c r="M2265" s="1537"/>
      <c r="N2265" s="1067"/>
      <c r="O2265" s="1067"/>
    </row>
    <row r="2266" spans="1:15" s="886" customFormat="1">
      <c r="A2266" s="883"/>
      <c r="B2266" s="1152"/>
      <c r="C2266" s="884"/>
      <c r="D2266" s="884"/>
      <c r="E2266" s="884"/>
      <c r="F2266" s="895"/>
      <c r="H2266" s="1153"/>
      <c r="J2266" s="1154"/>
      <c r="K2266" s="827"/>
      <c r="L2266" s="1537"/>
      <c r="M2266" s="1537"/>
      <c r="N2266" s="1067"/>
      <c r="O2266" s="1067"/>
    </row>
    <row r="2267" spans="1:15" s="886" customFormat="1">
      <c r="A2267" s="883"/>
      <c r="B2267" s="1152"/>
      <c r="C2267" s="884"/>
      <c r="D2267" s="884"/>
      <c r="E2267" s="884"/>
      <c r="F2267" s="895"/>
      <c r="H2267" s="1153"/>
      <c r="J2267" s="1154"/>
      <c r="K2267" s="827"/>
      <c r="L2267" s="1537"/>
      <c r="M2267" s="1537"/>
      <c r="N2267" s="1067"/>
      <c r="O2267" s="1067"/>
    </row>
    <row r="2268" spans="1:15" s="886" customFormat="1">
      <c r="A2268" s="883"/>
      <c r="B2268" s="1152"/>
      <c r="C2268" s="884"/>
      <c r="D2268" s="884"/>
      <c r="E2268" s="884"/>
      <c r="F2268" s="895"/>
      <c r="H2268" s="1153"/>
      <c r="J2268" s="1154"/>
      <c r="K2268" s="827"/>
      <c r="L2268" s="1537"/>
      <c r="M2268" s="1537"/>
      <c r="N2268" s="1067"/>
      <c r="O2268" s="1067"/>
    </row>
    <row r="2269" spans="1:15" s="886" customFormat="1">
      <c r="A2269" s="883"/>
      <c r="B2269" s="1152"/>
      <c r="C2269" s="884"/>
      <c r="D2269" s="884"/>
      <c r="E2269" s="884"/>
      <c r="F2269" s="895"/>
      <c r="H2269" s="1153"/>
      <c r="J2269" s="1154"/>
      <c r="K2269" s="827"/>
      <c r="L2269" s="1537"/>
      <c r="M2269" s="1537"/>
      <c r="N2269" s="1067"/>
      <c r="O2269" s="1067"/>
    </row>
    <row r="2270" spans="1:15" s="886" customFormat="1">
      <c r="A2270" s="883"/>
      <c r="B2270" s="1152"/>
      <c r="C2270" s="884"/>
      <c r="D2270" s="884"/>
      <c r="E2270" s="884"/>
      <c r="F2270" s="895"/>
      <c r="H2270" s="1153"/>
      <c r="J2270" s="1154"/>
      <c r="K2270" s="827"/>
      <c r="L2270" s="1537"/>
      <c r="M2270" s="1537"/>
      <c r="N2270" s="1067"/>
      <c r="O2270" s="1067"/>
    </row>
    <row r="2271" spans="1:15" s="886" customFormat="1">
      <c r="A2271" s="883"/>
      <c r="B2271" s="1152"/>
      <c r="C2271" s="884"/>
      <c r="D2271" s="884"/>
      <c r="E2271" s="884"/>
      <c r="F2271" s="895"/>
      <c r="H2271" s="1153"/>
      <c r="J2271" s="1154"/>
      <c r="K2271" s="827"/>
      <c r="L2271" s="1537"/>
      <c r="M2271" s="1537"/>
      <c r="N2271" s="1067"/>
      <c r="O2271" s="1067"/>
    </row>
    <row r="2272" spans="1:15" s="886" customFormat="1">
      <c r="A2272" s="883"/>
      <c r="B2272" s="1152"/>
      <c r="C2272" s="884"/>
      <c r="D2272" s="884"/>
      <c r="E2272" s="884"/>
      <c r="F2272" s="895"/>
      <c r="H2272" s="1153"/>
      <c r="J2272" s="1154"/>
      <c r="K2272" s="827"/>
      <c r="L2272" s="1537"/>
      <c r="M2272" s="1537"/>
      <c r="N2272" s="1067"/>
      <c r="O2272" s="1067"/>
    </row>
    <row r="2273" spans="1:15" s="886" customFormat="1">
      <c r="A2273" s="883"/>
      <c r="B2273" s="1152"/>
      <c r="C2273" s="884"/>
      <c r="D2273" s="884"/>
      <c r="E2273" s="884"/>
      <c r="F2273" s="895"/>
      <c r="H2273" s="1153"/>
      <c r="J2273" s="1154"/>
      <c r="K2273" s="827"/>
      <c r="L2273" s="1537"/>
      <c r="M2273" s="1537"/>
      <c r="N2273" s="1067"/>
      <c r="O2273" s="1067"/>
    </row>
    <row r="2274" spans="1:15" s="886" customFormat="1">
      <c r="A2274" s="883"/>
      <c r="B2274" s="1152"/>
      <c r="C2274" s="884"/>
      <c r="D2274" s="884"/>
      <c r="E2274" s="884"/>
      <c r="F2274" s="895"/>
      <c r="H2274" s="1153"/>
      <c r="J2274" s="1154"/>
      <c r="K2274" s="827"/>
      <c r="L2274" s="1537"/>
      <c r="M2274" s="1537"/>
      <c r="N2274" s="1067"/>
      <c r="O2274" s="1067"/>
    </row>
    <row r="2275" spans="1:15" s="886" customFormat="1">
      <c r="A2275" s="883"/>
      <c r="B2275" s="1152"/>
      <c r="C2275" s="884"/>
      <c r="D2275" s="884"/>
      <c r="E2275" s="884"/>
      <c r="F2275" s="895"/>
      <c r="H2275" s="1153"/>
      <c r="J2275" s="1154"/>
      <c r="K2275" s="827"/>
      <c r="L2275" s="1537"/>
      <c r="M2275" s="1537"/>
      <c r="N2275" s="1067"/>
      <c r="O2275" s="1067"/>
    </row>
    <row r="2276" spans="1:15" s="886" customFormat="1">
      <c r="A2276" s="883"/>
      <c r="B2276" s="1152"/>
      <c r="C2276" s="884"/>
      <c r="D2276" s="884"/>
      <c r="E2276" s="884"/>
      <c r="F2276" s="895"/>
      <c r="H2276" s="1153"/>
      <c r="J2276" s="1154"/>
      <c r="K2276" s="827"/>
      <c r="L2276" s="1537"/>
      <c r="M2276" s="1537"/>
      <c r="N2276" s="1067"/>
      <c r="O2276" s="1067"/>
    </row>
    <row r="2277" spans="1:15" s="886" customFormat="1">
      <c r="A2277" s="883"/>
      <c r="B2277" s="1152"/>
      <c r="C2277" s="884"/>
      <c r="D2277" s="884"/>
      <c r="E2277" s="884"/>
      <c r="F2277" s="895"/>
      <c r="H2277" s="1153"/>
      <c r="J2277" s="1154"/>
      <c r="K2277" s="827"/>
      <c r="L2277" s="1537"/>
      <c r="M2277" s="1537"/>
      <c r="N2277" s="1067"/>
      <c r="O2277" s="1067"/>
    </row>
    <row r="2278" spans="1:15" s="886" customFormat="1">
      <c r="A2278" s="883"/>
      <c r="B2278" s="1152"/>
      <c r="C2278" s="884"/>
      <c r="D2278" s="884"/>
      <c r="E2278" s="884"/>
      <c r="F2278" s="895"/>
      <c r="H2278" s="1153"/>
      <c r="J2278" s="1154"/>
      <c r="K2278" s="827"/>
      <c r="L2278" s="1537"/>
      <c r="M2278" s="1537"/>
      <c r="N2278" s="1067"/>
      <c r="O2278" s="1067"/>
    </row>
    <row r="2279" spans="1:15" s="886" customFormat="1">
      <c r="A2279" s="883"/>
      <c r="B2279" s="1152"/>
      <c r="C2279" s="884"/>
      <c r="D2279" s="884"/>
      <c r="E2279" s="884"/>
      <c r="F2279" s="895"/>
      <c r="H2279" s="1153"/>
      <c r="J2279" s="1154"/>
      <c r="K2279" s="827"/>
      <c r="L2279" s="1537"/>
      <c r="M2279" s="1537"/>
      <c r="N2279" s="1067"/>
      <c r="O2279" s="1067"/>
    </row>
    <row r="2280" spans="1:15" s="886" customFormat="1">
      <c r="A2280" s="883"/>
      <c r="B2280" s="1152"/>
      <c r="C2280" s="884"/>
      <c r="D2280" s="884"/>
      <c r="E2280" s="884"/>
      <c r="F2280" s="895"/>
      <c r="H2280" s="1153"/>
      <c r="J2280" s="1154"/>
      <c r="K2280" s="827"/>
      <c r="L2280" s="1537"/>
      <c r="M2280" s="1537"/>
      <c r="N2280" s="1067"/>
      <c r="O2280" s="1067"/>
    </row>
    <row r="2281" spans="1:15" s="886" customFormat="1">
      <c r="A2281" s="883"/>
      <c r="B2281" s="1152"/>
      <c r="C2281" s="884"/>
      <c r="D2281" s="884"/>
      <c r="E2281" s="884"/>
      <c r="F2281" s="895"/>
      <c r="H2281" s="1153"/>
      <c r="J2281" s="1154"/>
      <c r="K2281" s="827"/>
      <c r="L2281" s="1537"/>
      <c r="M2281" s="1537"/>
      <c r="N2281" s="1067"/>
      <c r="O2281" s="1067"/>
    </row>
    <row r="2282" spans="1:15" s="886" customFormat="1">
      <c r="A2282" s="883"/>
      <c r="B2282" s="1152"/>
      <c r="C2282" s="884"/>
      <c r="D2282" s="884"/>
      <c r="E2282" s="884"/>
      <c r="F2282" s="895"/>
      <c r="H2282" s="1153"/>
      <c r="J2282" s="1154"/>
      <c r="K2282" s="827"/>
      <c r="L2282" s="1537"/>
      <c r="M2282" s="1537"/>
      <c r="N2282" s="1067"/>
      <c r="O2282" s="1067"/>
    </row>
    <row r="2283" spans="1:15" s="886" customFormat="1">
      <c r="A2283" s="883"/>
      <c r="B2283" s="1152"/>
      <c r="C2283" s="884"/>
      <c r="D2283" s="884"/>
      <c r="E2283" s="884"/>
      <c r="F2283" s="895"/>
      <c r="H2283" s="1153"/>
      <c r="J2283" s="1154"/>
      <c r="K2283" s="827"/>
      <c r="L2283" s="1537"/>
      <c r="M2283" s="1537"/>
      <c r="N2283" s="1067"/>
      <c r="O2283" s="1067"/>
    </row>
    <row r="2284" spans="1:15" s="886" customFormat="1">
      <c r="A2284" s="883"/>
      <c r="B2284" s="1152"/>
      <c r="C2284" s="884"/>
      <c r="D2284" s="884"/>
      <c r="E2284" s="884"/>
      <c r="F2284" s="895"/>
      <c r="H2284" s="1153"/>
      <c r="J2284" s="1154"/>
      <c r="K2284" s="827"/>
      <c r="L2284" s="1537"/>
      <c r="M2284" s="1537"/>
      <c r="N2284" s="1067"/>
      <c r="O2284" s="1067"/>
    </row>
    <row r="2285" spans="1:15" s="886" customFormat="1">
      <c r="A2285" s="883"/>
      <c r="B2285" s="1152"/>
      <c r="C2285" s="884"/>
      <c r="D2285" s="884"/>
      <c r="E2285" s="884"/>
      <c r="F2285" s="895"/>
      <c r="H2285" s="1153"/>
      <c r="J2285" s="1154"/>
      <c r="K2285" s="827"/>
      <c r="L2285" s="1537"/>
      <c r="M2285" s="1537"/>
      <c r="N2285" s="1067"/>
      <c r="O2285" s="1067"/>
    </row>
    <row r="2286" spans="1:15" s="886" customFormat="1">
      <c r="A2286" s="883"/>
      <c r="B2286" s="1152"/>
      <c r="C2286" s="884"/>
      <c r="D2286" s="884"/>
      <c r="E2286" s="884"/>
      <c r="F2286" s="895"/>
      <c r="H2286" s="1153"/>
      <c r="J2286" s="1154"/>
      <c r="K2286" s="827"/>
      <c r="L2286" s="1537"/>
      <c r="M2286" s="1537"/>
      <c r="N2286" s="1067"/>
      <c r="O2286" s="1067"/>
    </row>
    <row r="2287" spans="1:15" s="886" customFormat="1">
      <c r="A2287" s="883"/>
      <c r="B2287" s="1152"/>
      <c r="C2287" s="884"/>
      <c r="D2287" s="884"/>
      <c r="E2287" s="884"/>
      <c r="F2287" s="895"/>
      <c r="H2287" s="1153"/>
      <c r="J2287" s="1154"/>
      <c r="K2287" s="827"/>
      <c r="L2287" s="1537"/>
      <c r="M2287" s="1537"/>
      <c r="N2287" s="1067"/>
      <c r="O2287" s="1067"/>
    </row>
    <row r="2288" spans="1:15" s="886" customFormat="1">
      <c r="A2288" s="883"/>
      <c r="B2288" s="1152"/>
      <c r="C2288" s="884"/>
      <c r="D2288" s="884"/>
      <c r="E2288" s="884"/>
      <c r="F2288" s="895"/>
      <c r="H2288" s="1153"/>
      <c r="J2288" s="1154"/>
      <c r="K2288" s="827"/>
      <c r="L2288" s="1537"/>
      <c r="M2288" s="1537"/>
      <c r="N2288" s="1067"/>
      <c r="O2288" s="1067"/>
    </row>
    <row r="2289" spans="1:15" s="886" customFormat="1">
      <c r="A2289" s="883"/>
      <c r="B2289" s="1152"/>
      <c r="C2289" s="884"/>
      <c r="D2289" s="884"/>
      <c r="E2289" s="884"/>
      <c r="F2289" s="895"/>
      <c r="H2289" s="1153"/>
      <c r="J2289" s="1154"/>
      <c r="K2289" s="827"/>
      <c r="L2289" s="1537"/>
      <c r="M2289" s="1537"/>
      <c r="N2289" s="1067"/>
      <c r="O2289" s="1067"/>
    </row>
    <row r="2290" spans="1:15" s="886" customFormat="1">
      <c r="A2290" s="883"/>
      <c r="B2290" s="1152"/>
      <c r="C2290" s="884"/>
      <c r="D2290" s="884"/>
      <c r="E2290" s="884"/>
      <c r="F2290" s="895"/>
      <c r="H2290" s="1153"/>
      <c r="J2290" s="1154"/>
      <c r="K2290" s="827"/>
      <c r="L2290" s="1537"/>
      <c r="M2290" s="1537"/>
      <c r="N2290" s="1067"/>
      <c r="O2290" s="1067"/>
    </row>
    <row r="2291" spans="1:15" s="886" customFormat="1">
      <c r="A2291" s="883"/>
      <c r="B2291" s="1152"/>
      <c r="C2291" s="884"/>
      <c r="D2291" s="884"/>
      <c r="E2291" s="884"/>
      <c r="F2291" s="895"/>
      <c r="H2291" s="1153"/>
      <c r="J2291" s="1154"/>
      <c r="K2291" s="827"/>
      <c r="L2291" s="1537"/>
      <c r="M2291" s="1537"/>
      <c r="N2291" s="1067"/>
      <c r="O2291" s="1067"/>
    </row>
    <row r="2292" spans="1:15" s="886" customFormat="1">
      <c r="A2292" s="883"/>
      <c r="B2292" s="1152"/>
      <c r="C2292" s="884"/>
      <c r="D2292" s="884"/>
      <c r="E2292" s="884"/>
      <c r="F2292" s="895"/>
      <c r="H2292" s="1153"/>
      <c r="J2292" s="1154"/>
      <c r="K2292" s="827"/>
      <c r="L2292" s="1537"/>
      <c r="M2292" s="1537"/>
      <c r="N2292" s="1067"/>
      <c r="O2292" s="1067"/>
    </row>
    <row r="2293" spans="1:15" s="886" customFormat="1">
      <c r="A2293" s="883"/>
      <c r="B2293" s="1152"/>
      <c r="C2293" s="884"/>
      <c r="D2293" s="884"/>
      <c r="E2293" s="884"/>
      <c r="F2293" s="895"/>
      <c r="H2293" s="1153"/>
      <c r="J2293" s="1154"/>
      <c r="K2293" s="827"/>
      <c r="L2293" s="1537"/>
      <c r="M2293" s="1537"/>
      <c r="N2293" s="1067"/>
      <c r="O2293" s="1067"/>
    </row>
    <row r="2294" spans="1:15" s="886" customFormat="1">
      <c r="A2294" s="883"/>
      <c r="B2294" s="1152"/>
      <c r="C2294" s="884"/>
      <c r="D2294" s="884"/>
      <c r="E2294" s="884"/>
      <c r="F2294" s="895"/>
      <c r="H2294" s="1153"/>
      <c r="J2294" s="1154"/>
      <c r="K2294" s="827"/>
      <c r="L2294" s="1537"/>
      <c r="M2294" s="1537"/>
      <c r="N2294" s="1067"/>
      <c r="O2294" s="1067"/>
    </row>
    <row r="2295" spans="1:15" s="886" customFormat="1">
      <c r="A2295" s="883"/>
      <c r="B2295" s="1152"/>
      <c r="C2295" s="884"/>
      <c r="D2295" s="884"/>
      <c r="E2295" s="884"/>
      <c r="F2295" s="895"/>
      <c r="H2295" s="1153"/>
      <c r="J2295" s="1154"/>
      <c r="K2295" s="827"/>
      <c r="L2295" s="1537"/>
      <c r="M2295" s="1537"/>
      <c r="N2295" s="1067"/>
      <c r="O2295" s="1067"/>
    </row>
    <row r="2296" spans="1:15" s="886" customFormat="1">
      <c r="A2296" s="883"/>
      <c r="B2296" s="1152"/>
      <c r="C2296" s="884"/>
      <c r="D2296" s="884"/>
      <c r="E2296" s="884"/>
      <c r="F2296" s="895"/>
      <c r="H2296" s="1153"/>
      <c r="J2296" s="1154"/>
      <c r="K2296" s="827"/>
      <c r="L2296" s="1537"/>
      <c r="M2296" s="1537"/>
      <c r="N2296" s="1067"/>
      <c r="O2296" s="1067"/>
    </row>
    <row r="2297" spans="1:15" s="886" customFormat="1">
      <c r="A2297" s="883"/>
      <c r="B2297" s="1152"/>
      <c r="C2297" s="884"/>
      <c r="D2297" s="884"/>
      <c r="E2297" s="884"/>
      <c r="F2297" s="895"/>
      <c r="H2297" s="1153"/>
      <c r="J2297" s="1154"/>
      <c r="K2297" s="827"/>
      <c r="L2297" s="1537"/>
      <c r="M2297" s="1537"/>
      <c r="N2297" s="1067"/>
      <c r="O2297" s="1067"/>
    </row>
    <row r="2298" spans="1:15" s="886" customFormat="1">
      <c r="A2298" s="883"/>
      <c r="B2298" s="1152"/>
      <c r="C2298" s="884"/>
      <c r="D2298" s="884"/>
      <c r="E2298" s="884"/>
      <c r="F2298" s="895"/>
      <c r="H2298" s="1153"/>
      <c r="J2298" s="1154"/>
      <c r="K2298" s="827"/>
      <c r="L2298" s="1537"/>
      <c r="M2298" s="1537"/>
      <c r="N2298" s="1067"/>
      <c r="O2298" s="1067"/>
    </row>
    <row r="2299" spans="1:15" s="886" customFormat="1">
      <c r="A2299" s="883"/>
      <c r="B2299" s="1152"/>
      <c r="C2299" s="884"/>
      <c r="D2299" s="884"/>
      <c r="E2299" s="884"/>
      <c r="F2299" s="895"/>
      <c r="H2299" s="1153"/>
      <c r="J2299" s="1154"/>
      <c r="K2299" s="827"/>
      <c r="L2299" s="1537"/>
      <c r="M2299" s="1537"/>
      <c r="N2299" s="1067"/>
      <c r="O2299" s="1067"/>
    </row>
    <row r="2300" spans="1:15" s="886" customFormat="1">
      <c r="A2300" s="883"/>
      <c r="B2300" s="1152"/>
      <c r="C2300" s="884"/>
      <c r="D2300" s="884"/>
      <c r="E2300" s="884"/>
      <c r="F2300" s="895"/>
      <c r="H2300" s="1153"/>
      <c r="J2300" s="1154"/>
      <c r="K2300" s="827"/>
      <c r="L2300" s="1537"/>
      <c r="M2300" s="1537"/>
      <c r="N2300" s="1067"/>
      <c r="O2300" s="1067"/>
    </row>
    <row r="2301" spans="1:15" s="886" customFormat="1">
      <c r="A2301" s="883"/>
      <c r="B2301" s="1152"/>
      <c r="C2301" s="884"/>
      <c r="D2301" s="884"/>
      <c r="E2301" s="884"/>
      <c r="F2301" s="895"/>
      <c r="H2301" s="1153"/>
      <c r="J2301" s="1154"/>
      <c r="K2301" s="827"/>
      <c r="L2301" s="1537"/>
      <c r="M2301" s="1537"/>
      <c r="N2301" s="1067"/>
      <c r="O2301" s="1067"/>
    </row>
    <row r="2302" spans="1:15" s="886" customFormat="1">
      <c r="A2302" s="883"/>
      <c r="B2302" s="1152"/>
      <c r="C2302" s="884"/>
      <c r="D2302" s="884"/>
      <c r="E2302" s="884"/>
      <c r="F2302" s="895"/>
      <c r="H2302" s="1153"/>
      <c r="J2302" s="1154"/>
      <c r="K2302" s="827"/>
      <c r="L2302" s="1537"/>
      <c r="M2302" s="1537"/>
      <c r="N2302" s="1067"/>
      <c r="O2302" s="1067"/>
    </row>
    <row r="2303" spans="1:15" s="886" customFormat="1">
      <c r="A2303" s="883"/>
      <c r="B2303" s="1152"/>
      <c r="C2303" s="884"/>
      <c r="D2303" s="884"/>
      <c r="E2303" s="884"/>
      <c r="F2303" s="895"/>
      <c r="H2303" s="1153"/>
      <c r="J2303" s="1154"/>
      <c r="K2303" s="827"/>
      <c r="L2303" s="1537"/>
      <c r="M2303" s="1537"/>
      <c r="N2303" s="1067"/>
      <c r="O2303" s="1067"/>
    </row>
    <row r="2304" spans="1:15" s="886" customFormat="1">
      <c r="A2304" s="883"/>
      <c r="B2304" s="1152"/>
      <c r="C2304" s="884"/>
      <c r="D2304" s="884"/>
      <c r="E2304" s="884"/>
      <c r="F2304" s="895"/>
      <c r="H2304" s="1153"/>
      <c r="J2304" s="1154"/>
      <c r="K2304" s="827"/>
      <c r="L2304" s="1537"/>
      <c r="M2304" s="1537"/>
      <c r="N2304" s="1067"/>
      <c r="O2304" s="1067"/>
    </row>
    <row r="2305" spans="1:15" s="886" customFormat="1">
      <c r="A2305" s="883"/>
      <c r="B2305" s="1152"/>
      <c r="C2305" s="884"/>
      <c r="D2305" s="884"/>
      <c r="E2305" s="884"/>
      <c r="F2305" s="895"/>
      <c r="H2305" s="1153"/>
      <c r="J2305" s="1154"/>
      <c r="K2305" s="827"/>
      <c r="L2305" s="1537"/>
      <c r="M2305" s="1537"/>
      <c r="N2305" s="1067"/>
      <c r="O2305" s="1067"/>
    </row>
    <row r="2306" spans="1:15" s="886" customFormat="1">
      <c r="A2306" s="883"/>
      <c r="B2306" s="1152"/>
      <c r="C2306" s="884"/>
      <c r="D2306" s="884"/>
      <c r="E2306" s="884"/>
      <c r="F2306" s="895"/>
      <c r="H2306" s="1153"/>
      <c r="J2306" s="1154"/>
      <c r="K2306" s="827"/>
      <c r="L2306" s="1537"/>
      <c r="M2306" s="1537"/>
      <c r="N2306" s="1067"/>
      <c r="O2306" s="1067"/>
    </row>
    <row r="2307" spans="1:15" s="886" customFormat="1">
      <c r="A2307" s="883"/>
      <c r="B2307" s="1152"/>
      <c r="C2307" s="884"/>
      <c r="D2307" s="884"/>
      <c r="E2307" s="884"/>
      <c r="F2307" s="895"/>
      <c r="H2307" s="1153"/>
      <c r="J2307" s="1154"/>
      <c r="K2307" s="827"/>
      <c r="L2307" s="1537"/>
      <c r="M2307" s="1537"/>
      <c r="N2307" s="1067"/>
      <c r="O2307" s="1067"/>
    </row>
    <row r="2308" spans="1:15" s="886" customFormat="1">
      <c r="A2308" s="883"/>
      <c r="B2308" s="1152"/>
      <c r="C2308" s="884"/>
      <c r="D2308" s="884"/>
      <c r="E2308" s="884"/>
      <c r="F2308" s="895"/>
      <c r="H2308" s="1153"/>
      <c r="J2308" s="1154"/>
      <c r="K2308" s="827"/>
      <c r="L2308" s="1537"/>
      <c r="M2308" s="1537"/>
      <c r="N2308" s="1067"/>
      <c r="O2308" s="1067"/>
    </row>
    <row r="2309" spans="1:15" s="886" customFormat="1">
      <c r="A2309" s="883"/>
      <c r="B2309" s="1152"/>
      <c r="C2309" s="884"/>
      <c r="D2309" s="884"/>
      <c r="E2309" s="884"/>
      <c r="F2309" s="895"/>
      <c r="H2309" s="1153"/>
      <c r="J2309" s="1154"/>
      <c r="K2309" s="827"/>
      <c r="L2309" s="1537"/>
      <c r="M2309" s="1537"/>
      <c r="N2309" s="1067"/>
      <c r="O2309" s="1067"/>
    </row>
    <row r="2310" spans="1:15" s="886" customFormat="1">
      <c r="A2310" s="883"/>
      <c r="B2310" s="1152"/>
      <c r="C2310" s="884"/>
      <c r="D2310" s="884"/>
      <c r="E2310" s="884"/>
      <c r="F2310" s="895"/>
      <c r="H2310" s="1153"/>
      <c r="J2310" s="1154"/>
      <c r="K2310" s="827"/>
      <c r="L2310" s="1537"/>
      <c r="M2310" s="1537"/>
      <c r="N2310" s="1067"/>
      <c r="O2310" s="1067"/>
    </row>
    <row r="2311" spans="1:15" s="886" customFormat="1">
      <c r="A2311" s="883"/>
      <c r="B2311" s="1152"/>
      <c r="C2311" s="884"/>
      <c r="D2311" s="884"/>
      <c r="E2311" s="884"/>
      <c r="F2311" s="895"/>
      <c r="H2311" s="1153"/>
      <c r="J2311" s="1154"/>
      <c r="K2311" s="827"/>
      <c r="L2311" s="1537"/>
      <c r="M2311" s="1537"/>
      <c r="N2311" s="1067"/>
      <c r="O2311" s="1067"/>
    </row>
    <row r="2312" spans="1:15" s="886" customFormat="1">
      <c r="A2312" s="883"/>
      <c r="B2312" s="1152"/>
      <c r="C2312" s="884"/>
      <c r="D2312" s="884"/>
      <c r="E2312" s="884"/>
      <c r="F2312" s="895"/>
      <c r="H2312" s="1153"/>
      <c r="J2312" s="1154"/>
      <c r="K2312" s="827"/>
      <c r="L2312" s="1537"/>
      <c r="M2312" s="1537"/>
      <c r="N2312" s="1067"/>
      <c r="O2312" s="1067"/>
    </row>
    <row r="2313" spans="1:15" s="886" customFormat="1">
      <c r="A2313" s="883"/>
      <c r="B2313" s="1152"/>
      <c r="C2313" s="884"/>
      <c r="D2313" s="884"/>
      <c r="E2313" s="884"/>
      <c r="F2313" s="895"/>
      <c r="H2313" s="1153"/>
      <c r="J2313" s="1154"/>
      <c r="K2313" s="827"/>
      <c r="L2313" s="1537"/>
      <c r="M2313" s="1537"/>
      <c r="N2313" s="1067"/>
      <c r="O2313" s="1067"/>
    </row>
    <row r="2314" spans="1:15" s="886" customFormat="1">
      <c r="A2314" s="883"/>
      <c r="B2314" s="1152"/>
      <c r="C2314" s="884"/>
      <c r="D2314" s="884"/>
      <c r="E2314" s="884"/>
      <c r="F2314" s="895"/>
      <c r="H2314" s="1153"/>
      <c r="J2314" s="1154"/>
      <c r="K2314" s="827"/>
      <c r="L2314" s="1537"/>
      <c r="M2314" s="1537"/>
      <c r="N2314" s="1067"/>
      <c r="O2314" s="1067"/>
    </row>
    <row r="2315" spans="1:15" s="886" customFormat="1">
      <c r="A2315" s="883"/>
      <c r="B2315" s="1152"/>
      <c r="C2315" s="884"/>
      <c r="D2315" s="884"/>
      <c r="E2315" s="884"/>
      <c r="F2315" s="895"/>
      <c r="H2315" s="1153"/>
      <c r="J2315" s="1154"/>
      <c r="K2315" s="827"/>
      <c r="L2315" s="1537"/>
      <c r="M2315" s="1537"/>
      <c r="N2315" s="1067"/>
      <c r="O2315" s="1067"/>
    </row>
    <row r="2316" spans="1:15" s="886" customFormat="1">
      <c r="A2316" s="883"/>
      <c r="B2316" s="1152"/>
      <c r="C2316" s="884"/>
      <c r="D2316" s="884"/>
      <c r="E2316" s="884"/>
      <c r="F2316" s="895"/>
      <c r="H2316" s="1153"/>
      <c r="J2316" s="1154"/>
      <c r="K2316" s="827"/>
      <c r="L2316" s="1537"/>
      <c r="M2316" s="1537"/>
      <c r="N2316" s="1067"/>
      <c r="O2316" s="1067"/>
    </row>
    <row r="2317" spans="1:15" s="886" customFormat="1">
      <c r="A2317" s="883"/>
      <c r="B2317" s="1152"/>
      <c r="C2317" s="884"/>
      <c r="D2317" s="884"/>
      <c r="E2317" s="884"/>
      <c r="F2317" s="895"/>
      <c r="H2317" s="1153"/>
      <c r="J2317" s="1154"/>
      <c r="K2317" s="827"/>
      <c r="L2317" s="1537"/>
      <c r="M2317" s="1537"/>
      <c r="N2317" s="1067"/>
      <c r="O2317" s="1067"/>
    </row>
    <row r="2318" spans="1:15" s="886" customFormat="1">
      <c r="A2318" s="883"/>
      <c r="B2318" s="1152"/>
      <c r="C2318" s="884"/>
      <c r="D2318" s="884"/>
      <c r="E2318" s="884"/>
      <c r="F2318" s="895"/>
      <c r="H2318" s="1153"/>
      <c r="J2318" s="1154"/>
      <c r="K2318" s="827"/>
      <c r="L2318" s="1537"/>
      <c r="M2318" s="1537"/>
      <c r="N2318" s="1067"/>
      <c r="O2318" s="1067"/>
    </row>
    <row r="2319" spans="1:15" s="886" customFormat="1">
      <c r="A2319" s="883"/>
      <c r="B2319" s="1152"/>
      <c r="C2319" s="884"/>
      <c r="D2319" s="884"/>
      <c r="E2319" s="884"/>
      <c r="F2319" s="895"/>
      <c r="H2319" s="1153"/>
      <c r="J2319" s="1154"/>
      <c r="K2319" s="827"/>
      <c r="L2319" s="1537"/>
      <c r="M2319" s="1537"/>
      <c r="N2319" s="1067"/>
      <c r="O2319" s="1067"/>
    </row>
    <row r="2320" spans="1:15" s="886" customFormat="1">
      <c r="A2320" s="883"/>
      <c r="B2320" s="1152"/>
      <c r="C2320" s="884"/>
      <c r="D2320" s="884"/>
      <c r="E2320" s="884"/>
      <c r="F2320" s="895"/>
      <c r="H2320" s="1153"/>
      <c r="J2320" s="1154"/>
      <c r="K2320" s="827"/>
      <c r="L2320" s="1537"/>
      <c r="M2320" s="1537"/>
      <c r="N2320" s="1067"/>
      <c r="O2320" s="1067"/>
    </row>
    <row r="2321" spans="1:15" s="886" customFormat="1">
      <c r="A2321" s="883"/>
      <c r="B2321" s="1152"/>
      <c r="C2321" s="884"/>
      <c r="D2321" s="884"/>
      <c r="E2321" s="884"/>
      <c r="F2321" s="895"/>
      <c r="H2321" s="1153"/>
      <c r="J2321" s="1154"/>
      <c r="K2321" s="827"/>
      <c r="L2321" s="1537"/>
      <c r="M2321" s="1537"/>
      <c r="N2321" s="1067"/>
      <c r="O2321" s="1067"/>
    </row>
    <row r="2322" spans="1:15" s="886" customFormat="1">
      <c r="A2322" s="883"/>
      <c r="B2322" s="1152"/>
      <c r="C2322" s="884"/>
      <c r="D2322" s="884"/>
      <c r="E2322" s="884"/>
      <c r="F2322" s="895"/>
      <c r="H2322" s="1153"/>
      <c r="J2322" s="1154"/>
      <c r="K2322" s="827"/>
      <c r="L2322" s="1537"/>
      <c r="M2322" s="1537"/>
      <c r="N2322" s="1067"/>
      <c r="O2322" s="1067"/>
    </row>
    <row r="2323" spans="1:15" s="886" customFormat="1">
      <c r="A2323" s="883"/>
      <c r="B2323" s="1152"/>
      <c r="C2323" s="884"/>
      <c r="D2323" s="884"/>
      <c r="E2323" s="884"/>
      <c r="F2323" s="895"/>
      <c r="H2323" s="1153"/>
      <c r="J2323" s="1154"/>
      <c r="K2323" s="827"/>
      <c r="L2323" s="1537"/>
      <c r="M2323" s="1537"/>
      <c r="N2323" s="1067"/>
      <c r="O2323" s="1067"/>
    </row>
    <row r="2324" spans="1:15" s="886" customFormat="1">
      <c r="A2324" s="883"/>
      <c r="B2324" s="1152"/>
      <c r="C2324" s="884"/>
      <c r="D2324" s="884"/>
      <c r="E2324" s="884"/>
      <c r="F2324" s="895"/>
      <c r="H2324" s="1153"/>
      <c r="J2324" s="1154"/>
      <c r="K2324" s="827"/>
      <c r="L2324" s="1537"/>
      <c r="M2324" s="1537"/>
      <c r="N2324" s="1067"/>
      <c r="O2324" s="1067"/>
    </row>
    <row r="2325" spans="1:15" s="886" customFormat="1">
      <c r="A2325" s="883"/>
      <c r="B2325" s="1152"/>
      <c r="C2325" s="884"/>
      <c r="D2325" s="884"/>
      <c r="E2325" s="884"/>
      <c r="F2325" s="895"/>
      <c r="H2325" s="1153"/>
      <c r="J2325" s="1154"/>
      <c r="K2325" s="827"/>
      <c r="L2325" s="1537"/>
      <c r="M2325" s="1537"/>
      <c r="N2325" s="1067"/>
      <c r="O2325" s="1067"/>
    </row>
    <row r="2326" spans="1:15" s="886" customFormat="1">
      <c r="A2326" s="883"/>
      <c r="B2326" s="1152"/>
      <c r="C2326" s="884"/>
      <c r="D2326" s="884"/>
      <c r="E2326" s="884"/>
      <c r="F2326" s="895"/>
      <c r="H2326" s="1153"/>
      <c r="J2326" s="1154"/>
      <c r="K2326" s="827"/>
      <c r="L2326" s="1537"/>
      <c r="M2326" s="1537"/>
      <c r="N2326" s="1067"/>
      <c r="O2326" s="1067"/>
    </row>
    <row r="2327" spans="1:15" s="886" customFormat="1">
      <c r="A2327" s="883"/>
      <c r="B2327" s="1152"/>
      <c r="C2327" s="884"/>
      <c r="D2327" s="884"/>
      <c r="E2327" s="884"/>
      <c r="F2327" s="895"/>
      <c r="H2327" s="1153"/>
      <c r="J2327" s="1154"/>
      <c r="K2327" s="827"/>
      <c r="L2327" s="1537"/>
      <c r="M2327" s="1537"/>
      <c r="N2327" s="1067"/>
      <c r="O2327" s="1067"/>
    </row>
    <row r="2328" spans="1:15" s="886" customFormat="1">
      <c r="A2328" s="883"/>
      <c r="B2328" s="1152"/>
      <c r="C2328" s="884"/>
      <c r="D2328" s="884"/>
      <c r="E2328" s="884"/>
      <c r="F2328" s="895"/>
      <c r="H2328" s="1153"/>
      <c r="J2328" s="1154"/>
      <c r="K2328" s="827"/>
      <c r="L2328" s="1537"/>
      <c r="M2328" s="1537"/>
      <c r="N2328" s="1067"/>
      <c r="O2328" s="1067"/>
    </row>
    <row r="2329" spans="1:15" s="886" customFormat="1">
      <c r="A2329" s="883"/>
      <c r="B2329" s="1152"/>
      <c r="C2329" s="884"/>
      <c r="D2329" s="884"/>
      <c r="E2329" s="884"/>
      <c r="F2329" s="895"/>
      <c r="H2329" s="1153"/>
      <c r="J2329" s="1154"/>
      <c r="K2329" s="827"/>
      <c r="L2329" s="1537"/>
      <c r="M2329" s="1537"/>
      <c r="N2329" s="1067"/>
      <c r="O2329" s="1067"/>
    </row>
    <row r="2330" spans="1:15" s="886" customFormat="1">
      <c r="A2330" s="883"/>
      <c r="B2330" s="1152"/>
      <c r="C2330" s="884"/>
      <c r="D2330" s="884"/>
      <c r="E2330" s="884"/>
      <c r="F2330" s="895"/>
      <c r="H2330" s="1153"/>
      <c r="J2330" s="1154"/>
      <c r="K2330" s="827"/>
      <c r="L2330" s="1537"/>
      <c r="M2330" s="1537"/>
      <c r="N2330" s="1067"/>
      <c r="O2330" s="1067"/>
    </row>
    <row r="2331" spans="1:15" s="886" customFormat="1">
      <c r="A2331" s="883"/>
      <c r="B2331" s="1152"/>
      <c r="C2331" s="884"/>
      <c r="D2331" s="884"/>
      <c r="E2331" s="884"/>
      <c r="F2331" s="895"/>
      <c r="H2331" s="1153"/>
      <c r="J2331" s="1154"/>
      <c r="K2331" s="827"/>
      <c r="L2331" s="1537"/>
      <c r="M2331" s="1537"/>
      <c r="N2331" s="1067"/>
      <c r="O2331" s="1067"/>
    </row>
    <row r="2332" spans="1:15" s="886" customFormat="1">
      <c r="A2332" s="883"/>
      <c r="B2332" s="1152"/>
      <c r="C2332" s="884"/>
      <c r="D2332" s="884"/>
      <c r="E2332" s="884"/>
      <c r="F2332" s="895"/>
      <c r="H2332" s="1153"/>
      <c r="J2332" s="1154"/>
      <c r="K2332" s="827"/>
      <c r="L2332" s="1537"/>
      <c r="M2332" s="1537"/>
      <c r="N2332" s="1067"/>
      <c r="O2332" s="1067"/>
    </row>
    <row r="2333" spans="1:15" s="886" customFormat="1">
      <c r="A2333" s="883"/>
      <c r="B2333" s="1152"/>
      <c r="C2333" s="884"/>
      <c r="D2333" s="884"/>
      <c r="E2333" s="884"/>
      <c r="F2333" s="895"/>
      <c r="H2333" s="1153"/>
      <c r="J2333" s="1154"/>
      <c r="K2333" s="827"/>
      <c r="L2333" s="1537"/>
      <c r="M2333" s="1537"/>
      <c r="N2333" s="1067"/>
      <c r="O2333" s="1067"/>
    </row>
    <row r="2334" spans="1:15" s="886" customFormat="1">
      <c r="A2334" s="883"/>
      <c r="B2334" s="1152"/>
      <c r="C2334" s="884"/>
      <c r="D2334" s="884"/>
      <c r="E2334" s="884"/>
      <c r="F2334" s="895"/>
      <c r="H2334" s="1153"/>
      <c r="J2334" s="1154"/>
      <c r="K2334" s="827"/>
      <c r="L2334" s="1537"/>
      <c r="M2334" s="1537"/>
      <c r="N2334" s="1067"/>
      <c r="O2334" s="1067"/>
    </row>
    <row r="2335" spans="1:15" s="886" customFormat="1">
      <c r="A2335" s="883"/>
      <c r="B2335" s="1152"/>
      <c r="C2335" s="884"/>
      <c r="D2335" s="884"/>
      <c r="E2335" s="884"/>
      <c r="F2335" s="895"/>
      <c r="H2335" s="1153"/>
      <c r="J2335" s="1154"/>
      <c r="K2335" s="827"/>
      <c r="L2335" s="1537"/>
      <c r="M2335" s="1537"/>
      <c r="N2335" s="1067"/>
      <c r="O2335" s="1067"/>
    </row>
    <row r="2336" spans="1:15" s="886" customFormat="1">
      <c r="A2336" s="883"/>
      <c r="B2336" s="1152"/>
      <c r="C2336" s="884"/>
      <c r="D2336" s="884"/>
      <c r="E2336" s="884"/>
      <c r="F2336" s="895"/>
      <c r="H2336" s="1153"/>
      <c r="J2336" s="1154"/>
      <c r="K2336" s="827"/>
      <c r="L2336" s="1537"/>
      <c r="M2336" s="1537"/>
      <c r="N2336" s="1067"/>
      <c r="O2336" s="1067"/>
    </row>
    <row r="2337" spans="1:15" s="886" customFormat="1">
      <c r="A2337" s="883"/>
      <c r="B2337" s="1152"/>
      <c r="C2337" s="884"/>
      <c r="D2337" s="884"/>
      <c r="E2337" s="884"/>
      <c r="F2337" s="895"/>
      <c r="H2337" s="1153"/>
      <c r="J2337" s="1154"/>
      <c r="K2337" s="827"/>
      <c r="L2337" s="1537"/>
      <c r="M2337" s="1537"/>
      <c r="N2337" s="1067"/>
      <c r="O2337" s="1067"/>
    </row>
    <row r="2338" spans="1:15" s="886" customFormat="1">
      <c r="A2338" s="883"/>
      <c r="B2338" s="1152"/>
      <c r="C2338" s="884"/>
      <c r="D2338" s="884"/>
      <c r="E2338" s="884"/>
      <c r="F2338" s="895"/>
      <c r="H2338" s="1153"/>
      <c r="J2338" s="1154"/>
      <c r="K2338" s="827"/>
      <c r="L2338" s="1537"/>
      <c r="M2338" s="1537"/>
      <c r="N2338" s="1067"/>
      <c r="O2338" s="1067"/>
    </row>
    <row r="2339" spans="1:15" s="886" customFormat="1">
      <c r="A2339" s="883"/>
      <c r="B2339" s="1152"/>
      <c r="C2339" s="884"/>
      <c r="D2339" s="884"/>
      <c r="E2339" s="884"/>
      <c r="F2339" s="895"/>
      <c r="H2339" s="1153"/>
      <c r="J2339" s="1154"/>
      <c r="K2339" s="827"/>
      <c r="L2339" s="1537"/>
      <c r="M2339" s="1537"/>
      <c r="N2339" s="1067"/>
      <c r="O2339" s="1067"/>
    </row>
    <row r="2340" spans="1:15" s="886" customFormat="1">
      <c r="A2340" s="883"/>
      <c r="B2340" s="1152"/>
      <c r="C2340" s="884"/>
      <c r="D2340" s="884"/>
      <c r="E2340" s="884"/>
      <c r="F2340" s="895"/>
      <c r="H2340" s="1153"/>
      <c r="J2340" s="1154"/>
      <c r="K2340" s="827"/>
      <c r="L2340" s="1537"/>
      <c r="M2340" s="1537"/>
      <c r="N2340" s="1067"/>
      <c r="O2340" s="1067"/>
    </row>
    <row r="2341" spans="1:15" s="886" customFormat="1">
      <c r="A2341" s="883"/>
      <c r="B2341" s="1152"/>
      <c r="C2341" s="884"/>
      <c r="D2341" s="884"/>
      <c r="E2341" s="884"/>
      <c r="F2341" s="895"/>
      <c r="H2341" s="1153"/>
      <c r="J2341" s="1154"/>
      <c r="K2341" s="827"/>
      <c r="L2341" s="1537"/>
      <c r="M2341" s="1537"/>
      <c r="N2341" s="1067"/>
      <c r="O2341" s="1067"/>
    </row>
    <row r="2342" spans="1:15" s="886" customFormat="1">
      <c r="A2342" s="883"/>
      <c r="B2342" s="1152"/>
      <c r="C2342" s="884"/>
      <c r="D2342" s="884"/>
      <c r="E2342" s="884"/>
      <c r="F2342" s="895"/>
      <c r="H2342" s="1153"/>
      <c r="J2342" s="1154"/>
      <c r="K2342" s="827"/>
      <c r="L2342" s="1537"/>
      <c r="M2342" s="1537"/>
      <c r="N2342" s="1067"/>
      <c r="O2342" s="1067"/>
    </row>
    <row r="2343" spans="1:15" s="886" customFormat="1">
      <c r="A2343" s="883"/>
      <c r="B2343" s="1152"/>
      <c r="C2343" s="884"/>
      <c r="D2343" s="884"/>
      <c r="E2343" s="884"/>
      <c r="F2343" s="895"/>
      <c r="H2343" s="1153"/>
      <c r="J2343" s="1154"/>
      <c r="K2343" s="827"/>
      <c r="L2343" s="1537"/>
      <c r="M2343" s="1537"/>
      <c r="N2343" s="1067"/>
      <c r="O2343" s="1067"/>
    </row>
    <row r="2344" spans="1:15" s="886" customFormat="1">
      <c r="A2344" s="883"/>
      <c r="B2344" s="1152"/>
      <c r="C2344" s="884"/>
      <c r="D2344" s="884"/>
      <c r="E2344" s="884"/>
      <c r="F2344" s="895"/>
      <c r="H2344" s="1153"/>
      <c r="J2344" s="1154"/>
      <c r="K2344" s="827"/>
      <c r="L2344" s="1537"/>
      <c r="M2344" s="1537"/>
      <c r="N2344" s="1067"/>
      <c r="O2344" s="1067"/>
    </row>
    <row r="2345" spans="1:15" s="886" customFormat="1">
      <c r="A2345" s="883"/>
      <c r="B2345" s="1152"/>
      <c r="C2345" s="884"/>
      <c r="D2345" s="884"/>
      <c r="E2345" s="884"/>
      <c r="F2345" s="895"/>
      <c r="H2345" s="1153"/>
      <c r="J2345" s="1154"/>
      <c r="K2345" s="827"/>
      <c r="L2345" s="1537"/>
      <c r="M2345" s="1537"/>
      <c r="N2345" s="1067"/>
      <c r="O2345" s="1067"/>
    </row>
    <row r="2346" spans="1:15" s="886" customFormat="1">
      <c r="A2346" s="883"/>
      <c r="B2346" s="1152"/>
      <c r="C2346" s="884"/>
      <c r="D2346" s="884"/>
      <c r="E2346" s="884"/>
      <c r="F2346" s="895"/>
      <c r="H2346" s="1153"/>
      <c r="J2346" s="1154"/>
      <c r="K2346" s="827"/>
      <c r="L2346" s="1537"/>
      <c r="M2346" s="1537"/>
      <c r="N2346" s="1067"/>
      <c r="O2346" s="1067"/>
    </row>
    <row r="2347" spans="1:15" s="886" customFormat="1">
      <c r="A2347" s="883"/>
      <c r="B2347" s="1152"/>
      <c r="C2347" s="884"/>
      <c r="D2347" s="884"/>
      <c r="E2347" s="884"/>
      <c r="F2347" s="895"/>
      <c r="H2347" s="1153"/>
      <c r="J2347" s="1154"/>
      <c r="K2347" s="827"/>
      <c r="L2347" s="1537"/>
      <c r="M2347" s="1537"/>
      <c r="N2347" s="1067"/>
      <c r="O2347" s="1067"/>
    </row>
    <row r="2348" spans="1:15" s="886" customFormat="1">
      <c r="A2348" s="883"/>
      <c r="B2348" s="1152"/>
      <c r="C2348" s="884"/>
      <c r="D2348" s="884"/>
      <c r="E2348" s="884"/>
      <c r="F2348" s="895"/>
      <c r="H2348" s="1153"/>
      <c r="J2348" s="1154"/>
      <c r="K2348" s="827"/>
      <c r="L2348" s="1537"/>
      <c r="M2348" s="1537"/>
      <c r="N2348" s="1067"/>
      <c r="O2348" s="1067"/>
    </row>
    <row r="2349" spans="1:15" s="886" customFormat="1">
      <c r="A2349" s="883"/>
      <c r="B2349" s="1152"/>
      <c r="C2349" s="884"/>
      <c r="D2349" s="884"/>
      <c r="E2349" s="884"/>
      <c r="F2349" s="895"/>
      <c r="H2349" s="1153"/>
      <c r="J2349" s="1154"/>
      <c r="K2349" s="827"/>
      <c r="L2349" s="1537"/>
      <c r="M2349" s="1537"/>
      <c r="N2349" s="1067"/>
      <c r="O2349" s="1067"/>
    </row>
    <row r="2350" spans="1:15" s="886" customFormat="1">
      <c r="A2350" s="883"/>
      <c r="B2350" s="1152"/>
      <c r="C2350" s="884"/>
      <c r="D2350" s="884"/>
      <c r="E2350" s="884"/>
      <c r="F2350" s="895"/>
      <c r="H2350" s="1153"/>
      <c r="J2350" s="1154"/>
      <c r="K2350" s="827"/>
      <c r="L2350" s="1537"/>
      <c r="M2350" s="1537"/>
      <c r="N2350" s="1067"/>
      <c r="O2350" s="1067"/>
    </row>
    <row r="2351" spans="1:15" s="886" customFormat="1">
      <c r="A2351" s="883"/>
      <c r="B2351" s="1152"/>
      <c r="C2351" s="884"/>
      <c r="D2351" s="884"/>
      <c r="E2351" s="884"/>
      <c r="F2351" s="895"/>
      <c r="H2351" s="1153"/>
      <c r="J2351" s="1154"/>
      <c r="K2351" s="827"/>
      <c r="L2351" s="1537"/>
      <c r="M2351" s="1537"/>
      <c r="N2351" s="1067"/>
      <c r="O2351" s="1067"/>
    </row>
    <row r="2352" spans="1:15" s="886" customFormat="1">
      <c r="A2352" s="883"/>
      <c r="B2352" s="1152"/>
      <c r="C2352" s="884"/>
      <c r="D2352" s="884"/>
      <c r="E2352" s="884"/>
      <c r="F2352" s="895"/>
      <c r="H2352" s="1153"/>
      <c r="J2352" s="1154"/>
      <c r="K2352" s="827"/>
      <c r="L2352" s="1537"/>
      <c r="M2352" s="1537"/>
      <c r="N2352" s="1067"/>
      <c r="O2352" s="1067"/>
    </row>
    <row r="2353" spans="1:15" s="886" customFormat="1">
      <c r="A2353" s="883"/>
      <c r="B2353" s="1152"/>
      <c r="C2353" s="884"/>
      <c r="D2353" s="884"/>
      <c r="E2353" s="884"/>
      <c r="F2353" s="895"/>
      <c r="H2353" s="1153"/>
      <c r="J2353" s="1154"/>
      <c r="K2353" s="827"/>
      <c r="L2353" s="1537"/>
      <c r="M2353" s="1537"/>
      <c r="N2353" s="1067"/>
      <c r="O2353" s="1067"/>
    </row>
    <row r="2354" spans="1:15" s="886" customFormat="1">
      <c r="A2354" s="883"/>
      <c r="B2354" s="1152"/>
      <c r="C2354" s="884"/>
      <c r="D2354" s="884"/>
      <c r="E2354" s="884"/>
      <c r="F2354" s="895"/>
      <c r="H2354" s="1153"/>
      <c r="J2354" s="1154"/>
      <c r="K2354" s="827"/>
      <c r="L2354" s="1537"/>
      <c r="M2354" s="1537"/>
      <c r="N2354" s="1067"/>
      <c r="O2354" s="1067"/>
    </row>
    <row r="2355" spans="1:15" s="886" customFormat="1">
      <c r="A2355" s="883"/>
      <c r="B2355" s="1152"/>
      <c r="C2355" s="884"/>
      <c r="D2355" s="884"/>
      <c r="E2355" s="884"/>
      <c r="F2355" s="895"/>
      <c r="H2355" s="1153"/>
      <c r="J2355" s="1154"/>
      <c r="K2355" s="827"/>
      <c r="L2355" s="1537"/>
      <c r="M2355" s="1537"/>
      <c r="N2355" s="1067"/>
      <c r="O2355" s="1067"/>
    </row>
    <row r="2356" spans="1:15" s="886" customFormat="1">
      <c r="A2356" s="883"/>
      <c r="B2356" s="1152"/>
      <c r="C2356" s="884"/>
      <c r="D2356" s="884"/>
      <c r="E2356" s="884"/>
      <c r="F2356" s="895"/>
      <c r="H2356" s="1153"/>
      <c r="J2356" s="1154"/>
      <c r="K2356" s="827"/>
      <c r="L2356" s="1537"/>
      <c r="M2356" s="1537"/>
      <c r="N2356" s="1067"/>
      <c r="O2356" s="1067"/>
    </row>
    <row r="2357" spans="1:15" s="886" customFormat="1">
      <c r="A2357" s="883"/>
      <c r="B2357" s="1152"/>
      <c r="C2357" s="884"/>
      <c r="D2357" s="884"/>
      <c r="E2357" s="884"/>
      <c r="F2357" s="895"/>
      <c r="H2357" s="1153"/>
      <c r="J2357" s="1154"/>
      <c r="K2357" s="827"/>
      <c r="L2357" s="1537"/>
      <c r="M2357" s="1537"/>
      <c r="N2357" s="1067"/>
      <c r="O2357" s="1067"/>
    </row>
    <row r="2358" spans="1:15" s="886" customFormat="1">
      <c r="A2358" s="883"/>
      <c r="B2358" s="1152"/>
      <c r="C2358" s="884"/>
      <c r="D2358" s="884"/>
      <c r="E2358" s="884"/>
      <c r="F2358" s="895"/>
      <c r="H2358" s="1153"/>
      <c r="J2358" s="1154"/>
      <c r="K2358" s="827"/>
      <c r="L2358" s="1537"/>
      <c r="M2358" s="1537"/>
      <c r="N2358" s="1067"/>
      <c r="O2358" s="1067"/>
    </row>
    <row r="2359" spans="1:15" s="886" customFormat="1">
      <c r="A2359" s="883"/>
      <c r="B2359" s="1152"/>
      <c r="C2359" s="884"/>
      <c r="D2359" s="884"/>
      <c r="E2359" s="884"/>
      <c r="F2359" s="895"/>
      <c r="H2359" s="1153"/>
      <c r="J2359" s="1154"/>
      <c r="K2359" s="827"/>
      <c r="L2359" s="1537"/>
      <c r="M2359" s="1537"/>
      <c r="N2359" s="1067"/>
      <c r="O2359" s="1067"/>
    </row>
    <row r="2360" spans="1:15" s="886" customFormat="1">
      <c r="A2360" s="883"/>
      <c r="B2360" s="1152"/>
      <c r="C2360" s="884"/>
      <c r="D2360" s="884"/>
      <c r="E2360" s="884"/>
      <c r="F2360" s="895"/>
      <c r="H2360" s="1153"/>
      <c r="J2360" s="1154"/>
      <c r="K2360" s="827"/>
      <c r="L2360" s="1537"/>
      <c r="M2360" s="1537"/>
      <c r="N2360" s="1067"/>
      <c r="O2360" s="1067"/>
    </row>
    <row r="2361" spans="1:15" s="886" customFormat="1">
      <c r="A2361" s="883"/>
      <c r="B2361" s="1152"/>
      <c r="C2361" s="884"/>
      <c r="D2361" s="884"/>
      <c r="E2361" s="884"/>
      <c r="F2361" s="895"/>
      <c r="H2361" s="1153"/>
      <c r="J2361" s="1154"/>
      <c r="K2361" s="827"/>
      <c r="L2361" s="1537"/>
      <c r="M2361" s="1537"/>
      <c r="N2361" s="1067"/>
      <c r="O2361" s="1067"/>
    </row>
    <row r="2362" spans="1:15" s="886" customFormat="1">
      <c r="A2362" s="883"/>
      <c r="B2362" s="1152"/>
      <c r="C2362" s="884"/>
      <c r="D2362" s="884"/>
      <c r="E2362" s="884"/>
      <c r="F2362" s="895"/>
      <c r="H2362" s="1153"/>
      <c r="J2362" s="1154"/>
      <c r="K2362" s="827"/>
      <c r="L2362" s="1537"/>
      <c r="M2362" s="1537"/>
      <c r="N2362" s="1067"/>
      <c r="O2362" s="1067"/>
    </row>
    <row r="2363" spans="1:15" s="886" customFormat="1">
      <c r="A2363" s="883"/>
      <c r="B2363" s="1152"/>
      <c r="C2363" s="884"/>
      <c r="D2363" s="884"/>
      <c r="E2363" s="884"/>
      <c r="F2363" s="895"/>
      <c r="H2363" s="1153"/>
      <c r="J2363" s="1154"/>
      <c r="K2363" s="827"/>
      <c r="L2363" s="1537"/>
      <c r="M2363" s="1537"/>
      <c r="N2363" s="1067"/>
      <c r="O2363" s="1067"/>
    </row>
    <row r="2364" spans="1:15" s="886" customFormat="1">
      <c r="A2364" s="883"/>
      <c r="B2364" s="1152"/>
      <c r="C2364" s="884"/>
      <c r="D2364" s="884"/>
      <c r="E2364" s="884"/>
      <c r="F2364" s="895"/>
      <c r="H2364" s="1153"/>
      <c r="J2364" s="1154"/>
      <c r="K2364" s="827"/>
      <c r="L2364" s="1537"/>
      <c r="M2364" s="1537"/>
      <c r="N2364" s="1067"/>
      <c r="O2364" s="1067"/>
    </row>
    <row r="2365" spans="1:15" s="886" customFormat="1">
      <c r="A2365" s="883"/>
      <c r="B2365" s="1152"/>
      <c r="C2365" s="884"/>
      <c r="D2365" s="884"/>
      <c r="E2365" s="884"/>
      <c r="F2365" s="895"/>
      <c r="H2365" s="1153"/>
      <c r="J2365" s="1154"/>
      <c r="K2365" s="827"/>
      <c r="L2365" s="1537"/>
      <c r="M2365" s="1537"/>
      <c r="N2365" s="1067"/>
      <c r="O2365" s="1067"/>
    </row>
    <row r="2366" spans="1:15" s="886" customFormat="1">
      <c r="A2366" s="883"/>
      <c r="B2366" s="1152"/>
      <c r="C2366" s="884"/>
      <c r="D2366" s="884"/>
      <c r="E2366" s="884"/>
      <c r="F2366" s="895"/>
      <c r="H2366" s="1153"/>
      <c r="J2366" s="1154"/>
      <c r="K2366" s="827"/>
      <c r="L2366" s="1537"/>
      <c r="M2366" s="1537"/>
      <c r="N2366" s="1067"/>
      <c r="O2366" s="1067"/>
    </row>
    <row r="2367" spans="1:15" s="886" customFormat="1">
      <c r="A2367" s="883"/>
      <c r="B2367" s="1152"/>
      <c r="C2367" s="884"/>
      <c r="D2367" s="884"/>
      <c r="E2367" s="884"/>
      <c r="F2367" s="895"/>
      <c r="H2367" s="1153"/>
      <c r="J2367" s="1154"/>
      <c r="K2367" s="827"/>
      <c r="L2367" s="1537"/>
      <c r="M2367" s="1537"/>
      <c r="N2367" s="1067"/>
      <c r="O2367" s="1067"/>
    </row>
    <row r="2368" spans="1:15" s="886" customFormat="1">
      <c r="A2368" s="883"/>
      <c r="B2368" s="1152"/>
      <c r="C2368" s="884"/>
      <c r="D2368" s="884"/>
      <c r="E2368" s="884"/>
      <c r="F2368" s="895"/>
      <c r="H2368" s="1153"/>
      <c r="J2368" s="1154"/>
      <c r="K2368" s="827"/>
      <c r="L2368" s="1537"/>
      <c r="M2368" s="1537"/>
      <c r="N2368" s="1067"/>
      <c r="O2368" s="1067"/>
    </row>
    <row r="2369" spans="1:15" s="886" customFormat="1">
      <c r="A2369" s="883"/>
      <c r="B2369" s="1152"/>
      <c r="C2369" s="884"/>
      <c r="D2369" s="884"/>
      <c r="E2369" s="884"/>
      <c r="F2369" s="895"/>
      <c r="H2369" s="1153"/>
      <c r="J2369" s="1154"/>
      <c r="K2369" s="827"/>
      <c r="L2369" s="1537"/>
      <c r="M2369" s="1537"/>
      <c r="N2369" s="1067"/>
      <c r="O2369" s="1067"/>
    </row>
    <row r="2370" spans="1:15" s="886" customFormat="1">
      <c r="A2370" s="883"/>
      <c r="B2370" s="1152"/>
      <c r="C2370" s="884"/>
      <c r="D2370" s="884"/>
      <c r="E2370" s="884"/>
      <c r="F2370" s="895"/>
      <c r="H2370" s="1153"/>
      <c r="J2370" s="1154"/>
      <c r="K2370" s="827"/>
      <c r="L2370" s="1537"/>
      <c r="M2370" s="1537"/>
      <c r="N2370" s="1067"/>
      <c r="O2370" s="1067"/>
    </row>
    <row r="2371" spans="1:15" s="886" customFormat="1">
      <c r="A2371" s="883"/>
      <c r="B2371" s="1152"/>
      <c r="C2371" s="884"/>
      <c r="D2371" s="884"/>
      <c r="E2371" s="884"/>
      <c r="F2371" s="895"/>
      <c r="H2371" s="1153"/>
      <c r="J2371" s="1154"/>
      <c r="K2371" s="827"/>
      <c r="L2371" s="1537"/>
      <c r="M2371" s="1537"/>
      <c r="N2371" s="1067"/>
      <c r="O2371" s="1067"/>
    </row>
    <row r="2372" spans="1:15" s="886" customFormat="1">
      <c r="A2372" s="883"/>
      <c r="B2372" s="1152"/>
      <c r="C2372" s="884"/>
      <c r="D2372" s="884"/>
      <c r="E2372" s="884"/>
      <c r="F2372" s="895"/>
      <c r="H2372" s="1153"/>
      <c r="J2372" s="1154"/>
      <c r="K2372" s="827"/>
      <c r="L2372" s="1537"/>
      <c r="M2372" s="1537"/>
      <c r="N2372" s="1067"/>
      <c r="O2372" s="1067"/>
    </row>
    <row r="2373" spans="1:15" s="886" customFormat="1">
      <c r="A2373" s="883"/>
      <c r="B2373" s="1152"/>
      <c r="C2373" s="884"/>
      <c r="D2373" s="884"/>
      <c r="E2373" s="884"/>
      <c r="F2373" s="895"/>
      <c r="H2373" s="1153"/>
      <c r="J2373" s="1154"/>
      <c r="K2373" s="827"/>
      <c r="L2373" s="1537"/>
      <c r="M2373" s="1537"/>
      <c r="N2373" s="1067"/>
      <c r="O2373" s="1067"/>
    </row>
    <row r="2374" spans="1:15" s="886" customFormat="1">
      <c r="A2374" s="883"/>
      <c r="B2374" s="1152"/>
      <c r="C2374" s="884"/>
      <c r="D2374" s="884"/>
      <c r="E2374" s="884"/>
      <c r="F2374" s="895"/>
      <c r="H2374" s="1153"/>
      <c r="J2374" s="1154"/>
      <c r="K2374" s="827"/>
      <c r="L2374" s="1537"/>
      <c r="M2374" s="1537"/>
      <c r="N2374" s="1067"/>
      <c r="O2374" s="1067"/>
    </row>
    <row r="2375" spans="1:15" s="886" customFormat="1">
      <c r="A2375" s="883"/>
      <c r="B2375" s="1152"/>
      <c r="C2375" s="884"/>
      <c r="D2375" s="884"/>
      <c r="E2375" s="884"/>
      <c r="F2375" s="895"/>
      <c r="H2375" s="1153"/>
      <c r="J2375" s="1154"/>
      <c r="K2375" s="827"/>
      <c r="L2375" s="1537"/>
      <c r="M2375" s="1537"/>
      <c r="N2375" s="1067"/>
      <c r="O2375" s="1067"/>
    </row>
    <row r="2376" spans="1:15" s="886" customFormat="1">
      <c r="A2376" s="883"/>
      <c r="B2376" s="1152"/>
      <c r="C2376" s="884"/>
      <c r="D2376" s="884"/>
      <c r="E2376" s="884"/>
      <c r="F2376" s="895"/>
      <c r="H2376" s="1153"/>
      <c r="J2376" s="1154"/>
      <c r="K2376" s="827"/>
      <c r="L2376" s="1537"/>
      <c r="M2376" s="1537"/>
      <c r="N2376" s="1067"/>
      <c r="O2376" s="1067"/>
    </row>
    <row r="2377" spans="1:15" s="886" customFormat="1">
      <c r="A2377" s="883"/>
      <c r="B2377" s="1152"/>
      <c r="C2377" s="884"/>
      <c r="D2377" s="884"/>
      <c r="E2377" s="884"/>
      <c r="F2377" s="895"/>
      <c r="H2377" s="1153"/>
      <c r="J2377" s="1154"/>
      <c r="K2377" s="827"/>
      <c r="L2377" s="1537"/>
      <c r="M2377" s="1537"/>
      <c r="N2377" s="1067"/>
      <c r="O2377" s="1067"/>
    </row>
    <row r="2378" spans="1:15" s="886" customFormat="1">
      <c r="A2378" s="883"/>
      <c r="B2378" s="1152"/>
      <c r="C2378" s="884"/>
      <c r="D2378" s="884"/>
      <c r="E2378" s="884"/>
      <c r="F2378" s="895"/>
      <c r="H2378" s="1153"/>
      <c r="J2378" s="1154"/>
      <c r="K2378" s="827"/>
      <c r="L2378" s="1537"/>
      <c r="M2378" s="1537"/>
      <c r="N2378" s="1067"/>
      <c r="O2378" s="1067"/>
    </row>
    <row r="2379" spans="1:15" s="886" customFormat="1">
      <c r="A2379" s="883"/>
      <c r="B2379" s="1152"/>
      <c r="C2379" s="884"/>
      <c r="D2379" s="884"/>
      <c r="E2379" s="884"/>
      <c r="F2379" s="895"/>
      <c r="H2379" s="1153"/>
      <c r="J2379" s="1154"/>
      <c r="K2379" s="827"/>
      <c r="L2379" s="1537"/>
      <c r="M2379" s="1537"/>
      <c r="N2379" s="1067"/>
      <c r="O2379" s="1067"/>
    </row>
    <row r="2380" spans="1:15" s="886" customFormat="1">
      <c r="A2380" s="883"/>
      <c r="B2380" s="1152"/>
      <c r="C2380" s="884"/>
      <c r="D2380" s="884"/>
      <c r="E2380" s="884"/>
      <c r="F2380" s="895"/>
      <c r="H2380" s="1153"/>
      <c r="J2380" s="1154"/>
      <c r="K2380" s="827"/>
      <c r="L2380" s="1537"/>
      <c r="M2380" s="1537"/>
      <c r="N2380" s="1067"/>
      <c r="O2380" s="1067"/>
    </row>
    <row r="2381" spans="1:15" s="886" customFormat="1">
      <c r="A2381" s="883"/>
      <c r="B2381" s="1152"/>
      <c r="C2381" s="884"/>
      <c r="D2381" s="884"/>
      <c r="E2381" s="884"/>
      <c r="F2381" s="895"/>
      <c r="H2381" s="1153"/>
      <c r="J2381" s="1154"/>
      <c r="K2381" s="827"/>
      <c r="L2381" s="1537"/>
      <c r="M2381" s="1537"/>
      <c r="N2381" s="1067"/>
      <c r="O2381" s="1067"/>
    </row>
    <row r="2382" spans="1:15" s="886" customFormat="1">
      <c r="A2382" s="883"/>
      <c r="B2382" s="1152"/>
      <c r="C2382" s="884"/>
      <c r="D2382" s="884"/>
      <c r="E2382" s="884"/>
      <c r="F2382" s="895"/>
      <c r="H2382" s="1153"/>
      <c r="J2382" s="1154"/>
      <c r="K2382" s="827"/>
      <c r="L2382" s="1537"/>
      <c r="M2382" s="1537"/>
      <c r="N2382" s="1067"/>
      <c r="O2382" s="1067"/>
    </row>
    <row r="2383" spans="1:15" s="886" customFormat="1">
      <c r="A2383" s="883"/>
      <c r="B2383" s="1152"/>
      <c r="C2383" s="884"/>
      <c r="D2383" s="884"/>
      <c r="E2383" s="884"/>
      <c r="F2383" s="895"/>
      <c r="H2383" s="1153"/>
      <c r="J2383" s="1154"/>
      <c r="K2383" s="827"/>
      <c r="L2383" s="1537"/>
      <c r="M2383" s="1537"/>
      <c r="N2383" s="1067"/>
      <c r="O2383" s="1067"/>
    </row>
    <row r="2384" spans="1:15" s="886" customFormat="1">
      <c r="A2384" s="883"/>
      <c r="B2384" s="1152"/>
      <c r="C2384" s="884"/>
      <c r="D2384" s="884"/>
      <c r="E2384" s="884"/>
      <c r="F2384" s="895"/>
      <c r="H2384" s="1153"/>
      <c r="J2384" s="1154"/>
      <c r="K2384" s="827"/>
      <c r="L2384" s="1537"/>
      <c r="M2384" s="1537"/>
      <c r="N2384" s="1067"/>
      <c r="O2384" s="1067"/>
    </row>
    <row r="2385" spans="1:15" s="886" customFormat="1">
      <c r="A2385" s="883"/>
      <c r="B2385" s="1152"/>
      <c r="C2385" s="884"/>
      <c r="D2385" s="884"/>
      <c r="E2385" s="884"/>
      <c r="F2385" s="895"/>
      <c r="H2385" s="1153"/>
      <c r="J2385" s="1154"/>
      <c r="K2385" s="827"/>
      <c r="L2385" s="1537"/>
      <c r="M2385" s="1537"/>
      <c r="N2385" s="1067"/>
      <c r="O2385" s="1067"/>
    </row>
    <row r="2386" spans="1:15" s="886" customFormat="1">
      <c r="A2386" s="883"/>
      <c r="B2386" s="1152"/>
      <c r="C2386" s="884"/>
      <c r="D2386" s="884"/>
      <c r="E2386" s="884"/>
      <c r="F2386" s="895"/>
      <c r="H2386" s="1153"/>
      <c r="J2386" s="1154"/>
      <c r="K2386" s="827"/>
      <c r="L2386" s="1537"/>
      <c r="M2386" s="1537"/>
      <c r="N2386" s="1067"/>
      <c r="O2386" s="1067"/>
    </row>
    <row r="2387" spans="1:15" s="886" customFormat="1">
      <c r="A2387" s="883"/>
      <c r="B2387" s="1152"/>
      <c r="C2387" s="884"/>
      <c r="D2387" s="884"/>
      <c r="E2387" s="884"/>
      <c r="F2387" s="895"/>
      <c r="H2387" s="1153"/>
      <c r="J2387" s="1154"/>
      <c r="K2387" s="827"/>
      <c r="L2387" s="1537"/>
      <c r="M2387" s="1537"/>
      <c r="N2387" s="1067"/>
      <c r="O2387" s="1067"/>
    </row>
    <row r="2388" spans="1:15" s="886" customFormat="1">
      <c r="A2388" s="883"/>
      <c r="B2388" s="1152"/>
      <c r="C2388" s="884"/>
      <c r="D2388" s="884"/>
      <c r="E2388" s="884"/>
      <c r="F2388" s="895"/>
      <c r="H2388" s="1153"/>
      <c r="J2388" s="1154"/>
      <c r="K2388" s="827"/>
      <c r="L2388" s="1537"/>
      <c r="M2388" s="1537"/>
      <c r="N2388" s="1067"/>
      <c r="O2388" s="1067"/>
    </row>
    <row r="2389" spans="1:15" s="886" customFormat="1">
      <c r="A2389" s="883"/>
      <c r="B2389" s="1152"/>
      <c r="C2389" s="884"/>
      <c r="D2389" s="884"/>
      <c r="E2389" s="884"/>
      <c r="F2389" s="895"/>
      <c r="H2389" s="1153"/>
      <c r="J2389" s="1154"/>
      <c r="K2389" s="827"/>
      <c r="L2389" s="1537"/>
      <c r="M2389" s="1537"/>
      <c r="N2389" s="1067"/>
      <c r="O2389" s="1067"/>
    </row>
    <row r="2390" spans="1:15" s="886" customFormat="1">
      <c r="A2390" s="883"/>
      <c r="B2390" s="1152"/>
      <c r="C2390" s="884"/>
      <c r="D2390" s="884"/>
      <c r="E2390" s="884"/>
      <c r="F2390" s="895"/>
      <c r="H2390" s="1153"/>
      <c r="J2390" s="1154"/>
      <c r="K2390" s="827"/>
      <c r="L2390" s="1537"/>
      <c r="M2390" s="1537"/>
      <c r="N2390" s="1067"/>
      <c r="O2390" s="1067"/>
    </row>
    <row r="2391" spans="1:15" s="886" customFormat="1">
      <c r="A2391" s="883"/>
      <c r="B2391" s="1152"/>
      <c r="C2391" s="884"/>
      <c r="D2391" s="884"/>
      <c r="E2391" s="884"/>
      <c r="F2391" s="895"/>
      <c r="H2391" s="1153"/>
      <c r="J2391" s="1154"/>
      <c r="K2391" s="827"/>
      <c r="L2391" s="1537"/>
      <c r="M2391" s="1537"/>
      <c r="N2391" s="1067"/>
      <c r="O2391" s="1067"/>
    </row>
    <row r="2392" spans="1:15" s="886" customFormat="1">
      <c r="A2392" s="883"/>
      <c r="B2392" s="1152"/>
      <c r="C2392" s="884"/>
      <c r="D2392" s="884"/>
      <c r="E2392" s="884"/>
      <c r="F2392" s="895"/>
      <c r="H2392" s="1153"/>
      <c r="J2392" s="1154"/>
      <c r="K2392" s="827"/>
      <c r="L2392" s="1537"/>
      <c r="M2392" s="1537"/>
      <c r="N2392" s="1067"/>
      <c r="O2392" s="1067"/>
    </row>
    <row r="2393" spans="1:15" s="886" customFormat="1">
      <c r="A2393" s="883"/>
      <c r="B2393" s="1152"/>
      <c r="C2393" s="884"/>
      <c r="D2393" s="884"/>
      <c r="E2393" s="884"/>
      <c r="F2393" s="895"/>
      <c r="H2393" s="1153"/>
      <c r="J2393" s="1154"/>
      <c r="K2393" s="827"/>
      <c r="L2393" s="1537"/>
      <c r="M2393" s="1537"/>
      <c r="N2393" s="1067"/>
      <c r="O2393" s="1067"/>
    </row>
    <row r="2394" spans="1:15" s="886" customFormat="1">
      <c r="A2394" s="883"/>
      <c r="B2394" s="1152"/>
      <c r="C2394" s="884"/>
      <c r="D2394" s="884"/>
      <c r="E2394" s="884"/>
      <c r="F2394" s="895"/>
      <c r="H2394" s="1153"/>
      <c r="J2394" s="1154"/>
      <c r="K2394" s="827"/>
      <c r="L2394" s="1537"/>
      <c r="M2394" s="1537"/>
      <c r="N2394" s="1067"/>
      <c r="O2394" s="1067"/>
    </row>
    <row r="2395" spans="1:15" s="886" customFormat="1">
      <c r="A2395" s="883"/>
      <c r="B2395" s="1152"/>
      <c r="C2395" s="884"/>
      <c r="D2395" s="884"/>
      <c r="E2395" s="884"/>
      <c r="F2395" s="895"/>
      <c r="H2395" s="1153"/>
      <c r="J2395" s="1154"/>
      <c r="K2395" s="827"/>
      <c r="L2395" s="1537"/>
      <c r="M2395" s="1537"/>
      <c r="N2395" s="1067"/>
      <c r="O2395" s="1067"/>
    </row>
    <row r="2396" spans="1:15" s="886" customFormat="1">
      <c r="A2396" s="883"/>
      <c r="B2396" s="1152"/>
      <c r="C2396" s="884"/>
      <c r="D2396" s="884"/>
      <c r="E2396" s="884"/>
      <c r="F2396" s="895"/>
      <c r="H2396" s="1153"/>
      <c r="J2396" s="1154"/>
      <c r="K2396" s="827"/>
      <c r="L2396" s="1537"/>
      <c r="M2396" s="1537"/>
      <c r="N2396" s="1067"/>
      <c r="O2396" s="1067"/>
    </row>
    <row r="2397" spans="1:15" s="886" customFormat="1">
      <c r="A2397" s="883"/>
      <c r="B2397" s="1152"/>
      <c r="C2397" s="884"/>
      <c r="D2397" s="884"/>
      <c r="E2397" s="884"/>
      <c r="F2397" s="895"/>
      <c r="H2397" s="1153"/>
      <c r="J2397" s="1154"/>
      <c r="K2397" s="827"/>
      <c r="L2397" s="1537"/>
      <c r="M2397" s="1537"/>
      <c r="N2397" s="1067"/>
      <c r="O2397" s="1067"/>
    </row>
    <row r="2398" spans="1:15" s="886" customFormat="1">
      <c r="A2398" s="883"/>
      <c r="B2398" s="1152"/>
      <c r="C2398" s="884"/>
      <c r="D2398" s="884"/>
      <c r="E2398" s="884"/>
      <c r="F2398" s="895"/>
      <c r="H2398" s="1153"/>
      <c r="J2398" s="1154"/>
      <c r="K2398" s="827"/>
      <c r="L2398" s="1537"/>
      <c r="M2398" s="1537"/>
      <c r="N2398" s="1067"/>
      <c r="O2398" s="1067"/>
    </row>
    <row r="2399" spans="1:15" s="886" customFormat="1">
      <c r="A2399" s="883"/>
      <c r="B2399" s="1152"/>
      <c r="C2399" s="884"/>
      <c r="D2399" s="884"/>
      <c r="E2399" s="884"/>
      <c r="F2399" s="895"/>
      <c r="H2399" s="1153"/>
      <c r="J2399" s="1154"/>
      <c r="K2399" s="827"/>
      <c r="L2399" s="1537"/>
      <c r="M2399" s="1537"/>
      <c r="N2399" s="1067"/>
      <c r="O2399" s="1067"/>
    </row>
    <row r="2400" spans="1:15" s="886" customFormat="1">
      <c r="A2400" s="883"/>
      <c r="B2400" s="1152"/>
      <c r="C2400" s="884"/>
      <c r="D2400" s="884"/>
      <c r="E2400" s="884"/>
      <c r="F2400" s="895"/>
      <c r="H2400" s="1153"/>
      <c r="J2400" s="1154"/>
      <c r="K2400" s="827"/>
      <c r="L2400" s="1537"/>
      <c r="M2400" s="1537"/>
      <c r="N2400" s="1067"/>
      <c r="O2400" s="1067"/>
    </row>
    <row r="2401" spans="1:15" s="886" customFormat="1">
      <c r="A2401" s="883"/>
      <c r="B2401" s="1152"/>
      <c r="C2401" s="884"/>
      <c r="D2401" s="884"/>
      <c r="E2401" s="884"/>
      <c r="F2401" s="895"/>
      <c r="H2401" s="1153"/>
      <c r="J2401" s="1154"/>
      <c r="K2401" s="827"/>
      <c r="L2401" s="1537"/>
      <c r="M2401" s="1537"/>
      <c r="N2401" s="1067"/>
      <c r="O2401" s="1067"/>
    </row>
    <row r="2402" spans="1:15" s="886" customFormat="1">
      <c r="A2402" s="883"/>
      <c r="B2402" s="1152"/>
      <c r="C2402" s="884"/>
      <c r="D2402" s="884"/>
      <c r="E2402" s="884"/>
      <c r="F2402" s="895"/>
      <c r="H2402" s="1153"/>
      <c r="J2402" s="1154"/>
      <c r="K2402" s="827"/>
      <c r="L2402" s="1537"/>
      <c r="M2402" s="1537"/>
      <c r="N2402" s="1067"/>
      <c r="O2402" s="1067"/>
    </row>
    <row r="2403" spans="1:15" s="886" customFormat="1">
      <c r="A2403" s="883"/>
      <c r="B2403" s="1152"/>
      <c r="C2403" s="884"/>
      <c r="D2403" s="884"/>
      <c r="E2403" s="884"/>
      <c r="F2403" s="895"/>
      <c r="H2403" s="1153"/>
      <c r="J2403" s="1154"/>
      <c r="K2403" s="827"/>
      <c r="L2403" s="1537"/>
      <c r="M2403" s="1537"/>
      <c r="N2403" s="1067"/>
      <c r="O2403" s="1067"/>
    </row>
    <row r="2404" spans="1:15" s="886" customFormat="1">
      <c r="A2404" s="883"/>
      <c r="B2404" s="1152"/>
      <c r="C2404" s="884"/>
      <c r="D2404" s="884"/>
      <c r="E2404" s="884"/>
      <c r="F2404" s="895"/>
      <c r="H2404" s="1153"/>
      <c r="J2404" s="1154"/>
      <c r="K2404" s="827"/>
      <c r="L2404" s="1537"/>
      <c r="M2404" s="1537"/>
      <c r="N2404" s="1067"/>
      <c r="O2404" s="1067"/>
    </row>
    <row r="2405" spans="1:15" s="886" customFormat="1">
      <c r="A2405" s="883"/>
      <c r="B2405" s="1152"/>
      <c r="C2405" s="884"/>
      <c r="D2405" s="884"/>
      <c r="E2405" s="884"/>
      <c r="F2405" s="895"/>
      <c r="H2405" s="1153"/>
      <c r="J2405" s="1154"/>
      <c r="K2405" s="827"/>
      <c r="L2405" s="1537"/>
      <c r="M2405" s="1537"/>
      <c r="N2405" s="1067"/>
      <c r="O2405" s="1067"/>
    </row>
    <row r="2406" spans="1:15" s="886" customFormat="1">
      <c r="A2406" s="883"/>
      <c r="B2406" s="1152"/>
      <c r="C2406" s="884"/>
      <c r="D2406" s="884"/>
      <c r="E2406" s="884"/>
      <c r="F2406" s="895"/>
      <c r="H2406" s="1153"/>
      <c r="J2406" s="1154"/>
      <c r="K2406" s="827"/>
      <c r="L2406" s="1537"/>
      <c r="M2406" s="1537"/>
      <c r="N2406" s="1067"/>
      <c r="O2406" s="1067"/>
    </row>
    <row r="2407" spans="1:15" s="886" customFormat="1">
      <c r="A2407" s="883"/>
      <c r="B2407" s="1152"/>
      <c r="C2407" s="884"/>
      <c r="D2407" s="884"/>
      <c r="E2407" s="884"/>
      <c r="F2407" s="895"/>
      <c r="H2407" s="1153"/>
      <c r="J2407" s="1154"/>
      <c r="K2407" s="827"/>
      <c r="L2407" s="1537"/>
      <c r="M2407" s="1537"/>
      <c r="N2407" s="1067"/>
      <c r="O2407" s="1067"/>
    </row>
    <row r="2408" spans="1:15" s="886" customFormat="1">
      <c r="A2408" s="883"/>
      <c r="B2408" s="1152"/>
      <c r="C2408" s="884"/>
      <c r="D2408" s="884"/>
      <c r="E2408" s="884"/>
      <c r="F2408" s="895"/>
      <c r="H2408" s="1153"/>
      <c r="J2408" s="1154"/>
      <c r="K2408" s="827"/>
      <c r="L2408" s="1537"/>
      <c r="M2408" s="1537"/>
      <c r="N2408" s="1067"/>
      <c r="O2408" s="1067"/>
    </row>
    <row r="2409" spans="1:15" s="886" customFormat="1">
      <c r="A2409" s="883"/>
      <c r="B2409" s="1152"/>
      <c r="C2409" s="884"/>
      <c r="D2409" s="884"/>
      <c r="E2409" s="884"/>
      <c r="F2409" s="895"/>
      <c r="H2409" s="1153"/>
      <c r="J2409" s="1154"/>
      <c r="K2409" s="827"/>
      <c r="L2409" s="1537"/>
      <c r="M2409" s="1537"/>
      <c r="N2409" s="1067"/>
      <c r="O2409" s="1067"/>
    </row>
    <row r="2410" spans="1:15" s="886" customFormat="1">
      <c r="A2410" s="883"/>
      <c r="B2410" s="1152"/>
      <c r="C2410" s="884"/>
      <c r="D2410" s="884"/>
      <c r="E2410" s="884"/>
      <c r="F2410" s="895"/>
      <c r="H2410" s="1153"/>
      <c r="J2410" s="1154"/>
      <c r="K2410" s="827"/>
      <c r="L2410" s="1537"/>
      <c r="M2410" s="1537"/>
      <c r="N2410" s="1067"/>
      <c r="O2410" s="1067"/>
    </row>
    <row r="2411" spans="1:15" s="886" customFormat="1">
      <c r="A2411" s="883"/>
      <c r="B2411" s="1152"/>
      <c r="C2411" s="884"/>
      <c r="D2411" s="884"/>
      <c r="E2411" s="884"/>
      <c r="F2411" s="895"/>
      <c r="H2411" s="1153"/>
      <c r="J2411" s="1154"/>
      <c r="K2411" s="827"/>
      <c r="L2411" s="1537"/>
      <c r="M2411" s="1537"/>
      <c r="N2411" s="1067"/>
      <c r="O2411" s="1067"/>
    </row>
    <row r="2412" spans="1:15" s="886" customFormat="1">
      <c r="A2412" s="883"/>
      <c r="B2412" s="1152"/>
      <c r="C2412" s="884"/>
      <c r="D2412" s="884"/>
      <c r="E2412" s="884"/>
      <c r="F2412" s="895"/>
      <c r="H2412" s="1153"/>
      <c r="J2412" s="1154"/>
      <c r="K2412" s="827"/>
      <c r="L2412" s="1537"/>
      <c r="M2412" s="1537"/>
      <c r="N2412" s="1067"/>
      <c r="O2412" s="1067"/>
    </row>
    <row r="2413" spans="1:15" s="886" customFormat="1">
      <c r="A2413" s="883"/>
      <c r="B2413" s="1152"/>
      <c r="C2413" s="884"/>
      <c r="D2413" s="884"/>
      <c r="E2413" s="884"/>
      <c r="F2413" s="895"/>
      <c r="H2413" s="1153"/>
      <c r="J2413" s="1154"/>
      <c r="K2413" s="827"/>
      <c r="L2413" s="1537"/>
      <c r="M2413" s="1537"/>
      <c r="N2413" s="1067"/>
      <c r="O2413" s="1067"/>
    </row>
    <row r="2414" spans="1:15" s="886" customFormat="1">
      <c r="A2414" s="883"/>
      <c r="B2414" s="1152"/>
      <c r="C2414" s="884"/>
      <c r="D2414" s="884"/>
      <c r="E2414" s="884"/>
      <c r="F2414" s="895"/>
      <c r="H2414" s="1153"/>
      <c r="J2414" s="1154"/>
      <c r="K2414" s="827"/>
      <c r="L2414" s="1537"/>
      <c r="M2414" s="1537"/>
      <c r="N2414" s="1067"/>
      <c r="O2414" s="1067"/>
    </row>
    <row r="2415" spans="1:15" s="886" customFormat="1">
      <c r="A2415" s="883"/>
      <c r="B2415" s="1152"/>
      <c r="C2415" s="884"/>
      <c r="D2415" s="884"/>
      <c r="E2415" s="884"/>
      <c r="F2415" s="895"/>
      <c r="H2415" s="1153"/>
      <c r="J2415" s="1154"/>
      <c r="K2415" s="827"/>
      <c r="L2415" s="1537"/>
      <c r="M2415" s="1537"/>
      <c r="N2415" s="1067"/>
      <c r="O2415" s="1067"/>
    </row>
    <row r="2416" spans="1:15" s="886" customFormat="1">
      <c r="A2416" s="883"/>
      <c r="B2416" s="1152"/>
      <c r="C2416" s="884"/>
      <c r="D2416" s="884"/>
      <c r="E2416" s="884"/>
      <c r="F2416" s="895"/>
      <c r="H2416" s="1153"/>
      <c r="J2416" s="1154"/>
      <c r="K2416" s="827"/>
      <c r="L2416" s="1537"/>
      <c r="M2416" s="1537"/>
      <c r="N2416" s="1067"/>
      <c r="O2416" s="1067"/>
    </row>
    <row r="2417" spans="1:15" s="886" customFormat="1">
      <c r="A2417" s="883"/>
      <c r="B2417" s="1152"/>
      <c r="C2417" s="884"/>
      <c r="D2417" s="884"/>
      <c r="E2417" s="884"/>
      <c r="F2417" s="895"/>
      <c r="H2417" s="1153"/>
      <c r="J2417" s="1154"/>
      <c r="K2417" s="827"/>
      <c r="L2417" s="1537"/>
      <c r="M2417" s="1537"/>
      <c r="N2417" s="1067"/>
      <c r="O2417" s="1067"/>
    </row>
    <row r="2418" spans="1:15" s="886" customFormat="1">
      <c r="A2418" s="883"/>
      <c r="B2418" s="1152"/>
      <c r="C2418" s="884"/>
      <c r="D2418" s="884"/>
      <c r="E2418" s="884"/>
      <c r="F2418" s="895"/>
      <c r="H2418" s="1153"/>
      <c r="J2418" s="1154"/>
      <c r="K2418" s="827"/>
      <c r="L2418" s="1537"/>
      <c r="M2418" s="1537"/>
      <c r="N2418" s="1067"/>
      <c r="O2418" s="1067"/>
    </row>
    <row r="2419" spans="1:15" s="886" customFormat="1">
      <c r="A2419" s="883"/>
      <c r="B2419" s="1152"/>
      <c r="C2419" s="884"/>
      <c r="D2419" s="884"/>
      <c r="E2419" s="884"/>
      <c r="F2419" s="895"/>
      <c r="H2419" s="1153"/>
      <c r="J2419" s="1154"/>
      <c r="K2419" s="827"/>
      <c r="L2419" s="1537"/>
      <c r="M2419" s="1537"/>
      <c r="N2419" s="1067"/>
      <c r="O2419" s="1067"/>
    </row>
    <row r="2420" spans="1:15" s="886" customFormat="1">
      <c r="A2420" s="883"/>
      <c r="B2420" s="1152"/>
      <c r="C2420" s="884"/>
      <c r="D2420" s="884"/>
      <c r="E2420" s="884"/>
      <c r="F2420" s="895"/>
      <c r="H2420" s="1153"/>
      <c r="J2420" s="1154"/>
      <c r="K2420" s="827"/>
      <c r="L2420" s="1537"/>
      <c r="M2420" s="1537"/>
      <c r="N2420" s="1067"/>
      <c r="O2420" s="1067"/>
    </row>
    <row r="2421" spans="1:15" s="886" customFormat="1">
      <c r="A2421" s="883"/>
      <c r="B2421" s="1152"/>
      <c r="C2421" s="884"/>
      <c r="D2421" s="884"/>
      <c r="E2421" s="884"/>
      <c r="F2421" s="895"/>
      <c r="H2421" s="1153"/>
      <c r="J2421" s="1154"/>
      <c r="K2421" s="827"/>
      <c r="L2421" s="1537"/>
      <c r="M2421" s="1537"/>
      <c r="N2421" s="1067"/>
      <c r="O2421" s="1067"/>
    </row>
    <row r="2422" spans="1:15" s="886" customFormat="1">
      <c r="A2422" s="883"/>
      <c r="B2422" s="1152"/>
      <c r="C2422" s="884"/>
      <c r="D2422" s="884"/>
      <c r="E2422" s="884"/>
      <c r="F2422" s="895"/>
      <c r="H2422" s="1153"/>
      <c r="J2422" s="1154"/>
      <c r="K2422" s="827"/>
      <c r="L2422" s="1537"/>
      <c r="M2422" s="1537"/>
      <c r="N2422" s="1067"/>
      <c r="O2422" s="1067"/>
    </row>
    <row r="2423" spans="1:15" s="886" customFormat="1">
      <c r="A2423" s="883"/>
      <c r="B2423" s="1152"/>
      <c r="C2423" s="884"/>
      <c r="D2423" s="884"/>
      <c r="E2423" s="884"/>
      <c r="F2423" s="895"/>
      <c r="H2423" s="1153"/>
      <c r="J2423" s="1154"/>
      <c r="K2423" s="827"/>
      <c r="L2423" s="1537"/>
      <c r="M2423" s="1537"/>
      <c r="N2423" s="1067"/>
      <c r="O2423" s="1067"/>
    </row>
    <row r="2424" spans="1:15" s="886" customFormat="1">
      <c r="A2424" s="883"/>
      <c r="B2424" s="1152"/>
      <c r="C2424" s="884"/>
      <c r="D2424" s="884"/>
      <c r="E2424" s="884"/>
      <c r="F2424" s="895"/>
      <c r="H2424" s="1153"/>
      <c r="J2424" s="1154"/>
      <c r="K2424" s="827"/>
      <c r="L2424" s="1537"/>
      <c r="M2424" s="1537"/>
      <c r="N2424" s="1067"/>
      <c r="O2424" s="1067"/>
    </row>
    <row r="2425" spans="1:15" s="886" customFormat="1">
      <c r="A2425" s="883"/>
      <c r="B2425" s="1152"/>
      <c r="C2425" s="884"/>
      <c r="D2425" s="884"/>
      <c r="E2425" s="884"/>
      <c r="F2425" s="895"/>
      <c r="H2425" s="1153"/>
      <c r="J2425" s="1154"/>
      <c r="K2425" s="827"/>
      <c r="L2425" s="1537"/>
      <c r="M2425" s="1537"/>
      <c r="N2425" s="1067"/>
      <c r="O2425" s="1067"/>
    </row>
    <row r="2426" spans="1:15" s="886" customFormat="1">
      <c r="A2426" s="883"/>
      <c r="B2426" s="1152"/>
      <c r="C2426" s="884"/>
      <c r="D2426" s="884"/>
      <c r="E2426" s="884"/>
      <c r="F2426" s="895"/>
      <c r="H2426" s="1153"/>
      <c r="J2426" s="1154"/>
      <c r="K2426" s="827"/>
      <c r="L2426" s="1537"/>
      <c r="M2426" s="1537"/>
      <c r="N2426" s="1067"/>
      <c r="O2426" s="1067"/>
    </row>
    <row r="2427" spans="1:15" s="886" customFormat="1">
      <c r="A2427" s="883"/>
      <c r="B2427" s="1152"/>
      <c r="C2427" s="884"/>
      <c r="D2427" s="884"/>
      <c r="E2427" s="884"/>
      <c r="F2427" s="895"/>
      <c r="H2427" s="1153"/>
      <c r="J2427" s="1154"/>
      <c r="K2427" s="827"/>
      <c r="L2427" s="1537"/>
      <c r="M2427" s="1537"/>
      <c r="N2427" s="1067"/>
      <c r="O2427" s="1067"/>
    </row>
    <row r="2428" spans="1:15" s="886" customFormat="1">
      <c r="A2428" s="883"/>
      <c r="B2428" s="1152"/>
      <c r="C2428" s="884"/>
      <c r="D2428" s="884"/>
      <c r="E2428" s="884"/>
      <c r="F2428" s="895"/>
      <c r="H2428" s="1153"/>
      <c r="J2428" s="1154"/>
      <c r="K2428" s="827"/>
      <c r="L2428" s="1537"/>
      <c r="M2428" s="1537"/>
      <c r="N2428" s="1067"/>
      <c r="O2428" s="1067"/>
    </row>
    <row r="2429" spans="1:15" s="886" customFormat="1">
      <c r="A2429" s="883"/>
      <c r="B2429" s="1152"/>
      <c r="C2429" s="884"/>
      <c r="D2429" s="884"/>
      <c r="E2429" s="884"/>
      <c r="F2429" s="895"/>
      <c r="H2429" s="1153"/>
      <c r="J2429" s="1154"/>
      <c r="K2429" s="827"/>
      <c r="L2429" s="1537"/>
      <c r="M2429" s="1537"/>
      <c r="N2429" s="1067"/>
      <c r="O2429" s="1067"/>
    </row>
    <row r="2430" spans="1:15" s="886" customFormat="1">
      <c r="A2430" s="883"/>
      <c r="B2430" s="1152"/>
      <c r="C2430" s="884"/>
      <c r="D2430" s="884"/>
      <c r="E2430" s="884"/>
      <c r="F2430" s="895"/>
      <c r="H2430" s="1153"/>
      <c r="J2430" s="1154"/>
      <c r="K2430" s="827"/>
      <c r="L2430" s="1537"/>
      <c r="M2430" s="1537"/>
      <c r="N2430" s="1067"/>
      <c r="O2430" s="1067"/>
    </row>
    <row r="2431" spans="1:15" s="886" customFormat="1">
      <c r="A2431" s="883"/>
      <c r="B2431" s="1152"/>
      <c r="C2431" s="884"/>
      <c r="D2431" s="884"/>
      <c r="E2431" s="884"/>
      <c r="F2431" s="895"/>
      <c r="H2431" s="1153"/>
      <c r="J2431" s="1154"/>
      <c r="K2431" s="827"/>
      <c r="L2431" s="1537"/>
      <c r="M2431" s="1537"/>
      <c r="N2431" s="1067"/>
      <c r="O2431" s="1067"/>
    </row>
    <row r="2432" spans="1:15" s="886" customFormat="1">
      <c r="A2432" s="883"/>
      <c r="B2432" s="1152"/>
      <c r="C2432" s="884"/>
      <c r="D2432" s="884"/>
      <c r="E2432" s="884"/>
      <c r="F2432" s="895"/>
      <c r="H2432" s="1153"/>
      <c r="J2432" s="1154"/>
      <c r="K2432" s="827"/>
      <c r="L2432" s="1537"/>
      <c r="M2432" s="1537"/>
      <c r="N2432" s="1067"/>
      <c r="O2432" s="1067"/>
    </row>
    <row r="2433" spans="1:15" s="886" customFormat="1">
      <c r="A2433" s="883"/>
      <c r="B2433" s="1152"/>
      <c r="C2433" s="884"/>
      <c r="D2433" s="884"/>
      <c r="E2433" s="884"/>
      <c r="F2433" s="895"/>
      <c r="H2433" s="1153"/>
      <c r="J2433" s="1154"/>
      <c r="K2433" s="827"/>
      <c r="L2433" s="1537"/>
      <c r="M2433" s="1537"/>
      <c r="N2433" s="1067"/>
      <c r="O2433" s="1067"/>
    </row>
    <row r="2434" spans="1:15" s="886" customFormat="1">
      <c r="A2434" s="883"/>
      <c r="B2434" s="1152"/>
      <c r="C2434" s="884"/>
      <c r="D2434" s="884"/>
      <c r="E2434" s="884"/>
      <c r="F2434" s="895"/>
      <c r="H2434" s="1153"/>
      <c r="J2434" s="1154"/>
      <c r="K2434" s="827"/>
      <c r="L2434" s="1537"/>
      <c r="M2434" s="1537"/>
      <c r="N2434" s="1067"/>
      <c r="O2434" s="1067"/>
    </row>
    <row r="2435" spans="1:15" s="886" customFormat="1">
      <c r="A2435" s="883"/>
      <c r="B2435" s="1152"/>
      <c r="C2435" s="884"/>
      <c r="D2435" s="884"/>
      <c r="E2435" s="884"/>
      <c r="F2435" s="895"/>
      <c r="H2435" s="1153"/>
      <c r="J2435" s="1154"/>
      <c r="K2435" s="827"/>
      <c r="L2435" s="1537"/>
      <c r="M2435" s="1537"/>
      <c r="N2435" s="1067"/>
      <c r="O2435" s="1067"/>
    </row>
    <row r="2436" spans="1:15" s="886" customFormat="1">
      <c r="A2436" s="883"/>
      <c r="B2436" s="1152"/>
      <c r="C2436" s="884"/>
      <c r="D2436" s="884"/>
      <c r="E2436" s="884"/>
      <c r="F2436" s="895"/>
      <c r="H2436" s="1153"/>
      <c r="J2436" s="1154"/>
      <c r="K2436" s="827"/>
      <c r="L2436" s="1537"/>
      <c r="M2436" s="1537"/>
      <c r="N2436" s="1067"/>
      <c r="O2436" s="1067"/>
    </row>
    <row r="2437" spans="1:15" s="886" customFormat="1">
      <c r="A2437" s="883"/>
      <c r="B2437" s="1152"/>
      <c r="C2437" s="884"/>
      <c r="D2437" s="884"/>
      <c r="E2437" s="884"/>
      <c r="F2437" s="895"/>
      <c r="H2437" s="1153"/>
      <c r="J2437" s="1154"/>
      <c r="K2437" s="827"/>
      <c r="L2437" s="1537"/>
      <c r="M2437" s="1537"/>
      <c r="N2437" s="1067"/>
      <c r="O2437" s="1067"/>
    </row>
    <row r="2438" spans="1:15" s="886" customFormat="1">
      <c r="A2438" s="883"/>
      <c r="B2438" s="1152"/>
      <c r="C2438" s="884"/>
      <c r="D2438" s="884"/>
      <c r="E2438" s="884"/>
      <c r="F2438" s="895"/>
      <c r="H2438" s="1153"/>
      <c r="J2438" s="1154"/>
      <c r="K2438" s="827"/>
      <c r="L2438" s="1537"/>
      <c r="M2438" s="1537"/>
      <c r="N2438" s="1067"/>
      <c r="O2438" s="1067"/>
    </row>
    <row r="2439" spans="1:15" s="886" customFormat="1">
      <c r="A2439" s="883"/>
      <c r="B2439" s="1152"/>
      <c r="C2439" s="884"/>
      <c r="D2439" s="884"/>
      <c r="E2439" s="884"/>
      <c r="F2439" s="895"/>
      <c r="H2439" s="1153"/>
      <c r="J2439" s="1154"/>
      <c r="K2439" s="827"/>
      <c r="L2439" s="1537"/>
      <c r="M2439" s="1537"/>
      <c r="N2439" s="1067"/>
      <c r="O2439" s="1067"/>
    </row>
    <row r="2440" spans="1:15" s="886" customFormat="1">
      <c r="A2440" s="883"/>
      <c r="B2440" s="1152"/>
      <c r="C2440" s="884"/>
      <c r="D2440" s="884"/>
      <c r="E2440" s="884"/>
      <c r="F2440" s="895"/>
      <c r="H2440" s="1153"/>
      <c r="J2440" s="1154"/>
      <c r="K2440" s="827"/>
      <c r="L2440" s="1537"/>
      <c r="M2440" s="1537"/>
      <c r="N2440" s="1067"/>
      <c r="O2440" s="1067"/>
    </row>
    <row r="2441" spans="1:15" s="886" customFormat="1">
      <c r="A2441" s="883"/>
      <c r="B2441" s="1152"/>
      <c r="C2441" s="884"/>
      <c r="D2441" s="884"/>
      <c r="E2441" s="884"/>
      <c r="F2441" s="895"/>
      <c r="H2441" s="1153"/>
      <c r="J2441" s="1154"/>
      <c r="K2441" s="827"/>
      <c r="L2441" s="1537"/>
      <c r="M2441" s="1537"/>
      <c r="N2441" s="1067"/>
      <c r="O2441" s="1067"/>
    </row>
    <row r="2442" spans="1:15" s="886" customFormat="1">
      <c r="A2442" s="883"/>
      <c r="B2442" s="1152"/>
      <c r="C2442" s="884"/>
      <c r="D2442" s="884"/>
      <c r="E2442" s="884"/>
      <c r="F2442" s="895"/>
      <c r="H2442" s="1153"/>
      <c r="J2442" s="1154"/>
      <c r="K2442" s="827"/>
      <c r="L2442" s="1537"/>
      <c r="M2442" s="1537"/>
      <c r="N2442" s="1067"/>
      <c r="O2442" s="1067"/>
    </row>
    <row r="2443" spans="1:15" s="886" customFormat="1">
      <c r="A2443" s="883"/>
      <c r="B2443" s="1152"/>
      <c r="C2443" s="884"/>
      <c r="D2443" s="884"/>
      <c r="E2443" s="884"/>
      <c r="F2443" s="895"/>
      <c r="H2443" s="1153"/>
      <c r="J2443" s="1154"/>
      <c r="K2443" s="827"/>
      <c r="L2443" s="1537"/>
      <c r="M2443" s="1537"/>
      <c r="N2443" s="1067"/>
      <c r="O2443" s="1067"/>
    </row>
    <row r="2444" spans="1:15" s="886" customFormat="1">
      <c r="A2444" s="883"/>
      <c r="B2444" s="1152"/>
      <c r="C2444" s="884"/>
      <c r="D2444" s="884"/>
      <c r="E2444" s="884"/>
      <c r="F2444" s="895"/>
      <c r="H2444" s="1153"/>
      <c r="J2444" s="1154"/>
      <c r="K2444" s="827"/>
      <c r="L2444" s="1537"/>
      <c r="M2444" s="1537"/>
      <c r="N2444" s="1067"/>
      <c r="O2444" s="1067"/>
    </row>
    <row r="2445" spans="1:15" s="886" customFormat="1">
      <c r="A2445" s="883"/>
      <c r="B2445" s="1152"/>
      <c r="C2445" s="884"/>
      <c r="D2445" s="884"/>
      <c r="E2445" s="884"/>
      <c r="F2445" s="895"/>
      <c r="H2445" s="1153"/>
      <c r="J2445" s="1154"/>
      <c r="K2445" s="827"/>
      <c r="L2445" s="1537"/>
      <c r="M2445" s="1537"/>
      <c r="N2445" s="1067"/>
      <c r="O2445" s="1067"/>
    </row>
    <row r="2446" spans="1:15" s="886" customFormat="1">
      <c r="A2446" s="883"/>
      <c r="B2446" s="1152"/>
      <c r="C2446" s="884"/>
      <c r="D2446" s="884"/>
      <c r="E2446" s="884"/>
      <c r="F2446" s="895"/>
      <c r="H2446" s="1153"/>
      <c r="J2446" s="1154"/>
      <c r="K2446" s="827"/>
      <c r="L2446" s="1537"/>
      <c r="M2446" s="1537"/>
      <c r="N2446" s="1067"/>
      <c r="O2446" s="1067"/>
    </row>
    <row r="2447" spans="1:15" s="886" customFormat="1">
      <c r="A2447" s="883"/>
      <c r="B2447" s="1152"/>
      <c r="C2447" s="884"/>
      <c r="D2447" s="884"/>
      <c r="E2447" s="884"/>
      <c r="F2447" s="895"/>
      <c r="H2447" s="1153"/>
      <c r="J2447" s="1154"/>
      <c r="K2447" s="827"/>
      <c r="L2447" s="1537"/>
      <c r="M2447" s="1537"/>
      <c r="N2447" s="1067"/>
      <c r="O2447" s="1067"/>
    </row>
    <row r="2448" spans="1:15" s="886" customFormat="1">
      <c r="A2448" s="883"/>
      <c r="B2448" s="1152"/>
      <c r="C2448" s="884"/>
      <c r="D2448" s="884"/>
      <c r="E2448" s="884"/>
      <c r="F2448" s="895"/>
      <c r="H2448" s="1153"/>
      <c r="J2448" s="1154"/>
      <c r="K2448" s="827"/>
      <c r="L2448" s="1537"/>
      <c r="M2448" s="1537"/>
      <c r="N2448" s="1067"/>
      <c r="O2448" s="1067"/>
    </row>
    <row r="2449" spans="1:15" s="886" customFormat="1">
      <c r="A2449" s="883"/>
      <c r="B2449" s="1152"/>
      <c r="C2449" s="884"/>
      <c r="D2449" s="884"/>
      <c r="E2449" s="884"/>
      <c r="F2449" s="895"/>
      <c r="H2449" s="1153"/>
      <c r="J2449" s="1154"/>
      <c r="K2449" s="827"/>
      <c r="L2449" s="1537"/>
      <c r="M2449" s="1537"/>
      <c r="N2449" s="1067"/>
      <c r="O2449" s="1067"/>
    </row>
    <row r="2450" spans="1:15" s="886" customFormat="1">
      <c r="A2450" s="883"/>
      <c r="B2450" s="1152"/>
      <c r="C2450" s="884"/>
      <c r="D2450" s="884"/>
      <c r="E2450" s="884"/>
      <c r="F2450" s="895"/>
      <c r="H2450" s="1153"/>
      <c r="J2450" s="1154"/>
      <c r="K2450" s="827"/>
      <c r="L2450" s="1537"/>
      <c r="M2450" s="1537"/>
      <c r="N2450" s="1067"/>
      <c r="O2450" s="1067"/>
    </row>
    <row r="2451" spans="1:15" s="886" customFormat="1">
      <c r="A2451" s="883"/>
      <c r="B2451" s="1152"/>
      <c r="C2451" s="884"/>
      <c r="D2451" s="884"/>
      <c r="E2451" s="884"/>
      <c r="F2451" s="895"/>
      <c r="H2451" s="1153"/>
      <c r="J2451" s="1154"/>
      <c r="K2451" s="827"/>
      <c r="L2451" s="1537"/>
      <c r="M2451" s="1537"/>
      <c r="N2451" s="1067"/>
      <c r="O2451" s="1067"/>
    </row>
    <row r="2452" spans="1:15" s="886" customFormat="1">
      <c r="A2452" s="883"/>
      <c r="B2452" s="1152"/>
      <c r="C2452" s="884"/>
      <c r="D2452" s="884"/>
      <c r="E2452" s="884"/>
      <c r="F2452" s="895"/>
      <c r="H2452" s="1153"/>
      <c r="J2452" s="1154"/>
      <c r="K2452" s="827"/>
      <c r="L2452" s="1537"/>
      <c r="M2452" s="1537"/>
      <c r="N2452" s="1067"/>
      <c r="O2452" s="1067"/>
    </row>
    <row r="2453" spans="1:15" s="886" customFormat="1">
      <c r="A2453" s="883"/>
      <c r="B2453" s="1152"/>
      <c r="C2453" s="884"/>
      <c r="D2453" s="884"/>
      <c r="E2453" s="884"/>
      <c r="F2453" s="895"/>
      <c r="H2453" s="1153"/>
      <c r="J2453" s="1154"/>
      <c r="K2453" s="827"/>
      <c r="L2453" s="1537"/>
      <c r="M2453" s="1537"/>
      <c r="N2453" s="1067"/>
      <c r="O2453" s="1067"/>
    </row>
    <row r="2454" spans="1:15" s="886" customFormat="1">
      <c r="A2454" s="883"/>
      <c r="B2454" s="1152"/>
      <c r="C2454" s="884"/>
      <c r="D2454" s="884"/>
      <c r="E2454" s="884"/>
      <c r="F2454" s="895"/>
      <c r="H2454" s="1153"/>
      <c r="J2454" s="1154"/>
      <c r="K2454" s="827"/>
      <c r="L2454" s="1537"/>
      <c r="M2454" s="1537"/>
      <c r="N2454" s="1067"/>
      <c r="O2454" s="1067"/>
    </row>
    <row r="2455" spans="1:15" s="886" customFormat="1">
      <c r="A2455" s="883"/>
      <c r="B2455" s="1152"/>
      <c r="C2455" s="884"/>
      <c r="D2455" s="884"/>
      <c r="E2455" s="884"/>
      <c r="F2455" s="895"/>
      <c r="H2455" s="1153"/>
      <c r="J2455" s="1154"/>
      <c r="K2455" s="827"/>
      <c r="L2455" s="1537"/>
      <c r="M2455" s="1537"/>
      <c r="N2455" s="1067"/>
      <c r="O2455" s="1067"/>
    </row>
    <row r="2456" spans="1:15" s="886" customFormat="1">
      <c r="A2456" s="883"/>
      <c r="B2456" s="1152"/>
      <c r="C2456" s="884"/>
      <c r="D2456" s="884"/>
      <c r="E2456" s="884"/>
      <c r="F2456" s="895"/>
      <c r="H2456" s="1153"/>
      <c r="J2456" s="1154"/>
      <c r="K2456" s="827"/>
      <c r="L2456" s="1537"/>
      <c r="M2456" s="1537"/>
      <c r="N2456" s="1067"/>
      <c r="O2456" s="1067"/>
    </row>
    <row r="2457" spans="1:15" s="886" customFormat="1">
      <c r="A2457" s="883"/>
      <c r="B2457" s="1152"/>
      <c r="C2457" s="884"/>
      <c r="D2457" s="884"/>
      <c r="E2457" s="884"/>
      <c r="F2457" s="895"/>
      <c r="H2457" s="1153"/>
      <c r="J2457" s="1154"/>
      <c r="K2457" s="827"/>
      <c r="L2457" s="1537"/>
      <c r="M2457" s="1537"/>
      <c r="N2457" s="1067"/>
      <c r="O2457" s="1067"/>
    </row>
    <row r="2458" spans="1:15" s="886" customFormat="1">
      <c r="A2458" s="883"/>
      <c r="B2458" s="1152"/>
      <c r="C2458" s="884"/>
      <c r="D2458" s="884"/>
      <c r="E2458" s="884"/>
      <c r="F2458" s="895"/>
      <c r="H2458" s="1153"/>
      <c r="J2458" s="1154"/>
      <c r="K2458" s="827"/>
      <c r="L2458" s="1537"/>
      <c r="M2458" s="1537"/>
      <c r="N2458" s="1067"/>
      <c r="O2458" s="1067"/>
    </row>
    <row r="2459" spans="1:15" s="886" customFormat="1">
      <c r="A2459" s="883"/>
      <c r="B2459" s="1152"/>
      <c r="C2459" s="884"/>
      <c r="D2459" s="884"/>
      <c r="E2459" s="884"/>
      <c r="F2459" s="895"/>
      <c r="H2459" s="1153"/>
      <c r="J2459" s="1154"/>
      <c r="K2459" s="827"/>
      <c r="L2459" s="1537"/>
      <c r="M2459" s="1537"/>
      <c r="N2459" s="1067"/>
      <c r="O2459" s="1067"/>
    </row>
    <row r="2460" spans="1:15" s="886" customFormat="1">
      <c r="A2460" s="883"/>
      <c r="B2460" s="1152"/>
      <c r="C2460" s="884"/>
      <c r="D2460" s="884"/>
      <c r="E2460" s="884"/>
      <c r="F2460" s="895"/>
      <c r="H2460" s="1153"/>
      <c r="J2460" s="1154"/>
      <c r="K2460" s="827"/>
      <c r="L2460" s="1537"/>
      <c r="M2460" s="1537"/>
      <c r="N2460" s="1067"/>
      <c r="O2460" s="1067"/>
    </row>
    <row r="2461" spans="1:15" s="886" customFormat="1">
      <c r="A2461" s="883"/>
      <c r="B2461" s="1152"/>
      <c r="C2461" s="884"/>
      <c r="D2461" s="884"/>
      <c r="E2461" s="884"/>
      <c r="F2461" s="895"/>
      <c r="H2461" s="1153"/>
      <c r="J2461" s="1154"/>
      <c r="K2461" s="827"/>
      <c r="L2461" s="1537"/>
      <c r="M2461" s="1537"/>
      <c r="N2461" s="1067"/>
      <c r="O2461" s="1067"/>
    </row>
    <row r="2462" spans="1:15" s="886" customFormat="1">
      <c r="A2462" s="883"/>
      <c r="B2462" s="1152"/>
      <c r="C2462" s="884"/>
      <c r="D2462" s="884"/>
      <c r="E2462" s="884"/>
      <c r="F2462" s="895"/>
      <c r="H2462" s="1153"/>
      <c r="J2462" s="1154"/>
      <c r="K2462" s="827"/>
      <c r="L2462" s="1537"/>
      <c r="M2462" s="1537"/>
      <c r="N2462" s="1067"/>
      <c r="O2462" s="1067"/>
    </row>
    <row r="2463" spans="1:15" s="886" customFormat="1">
      <c r="A2463" s="883"/>
      <c r="B2463" s="1152"/>
      <c r="C2463" s="884"/>
      <c r="D2463" s="884"/>
      <c r="E2463" s="884"/>
      <c r="F2463" s="895"/>
      <c r="H2463" s="1153"/>
      <c r="J2463" s="1154"/>
      <c r="K2463" s="827"/>
      <c r="L2463" s="1537"/>
      <c r="M2463" s="1537"/>
      <c r="N2463" s="1067"/>
      <c r="O2463" s="1067"/>
    </row>
    <row r="2464" spans="1:15" s="886" customFormat="1">
      <c r="A2464" s="883"/>
      <c r="B2464" s="1152"/>
      <c r="C2464" s="884"/>
      <c r="D2464" s="884"/>
      <c r="E2464" s="884"/>
      <c r="F2464" s="895"/>
      <c r="H2464" s="1153"/>
      <c r="J2464" s="1154"/>
      <c r="K2464" s="827"/>
      <c r="L2464" s="1537"/>
      <c r="M2464" s="1537"/>
      <c r="N2464" s="1067"/>
      <c r="O2464" s="1067"/>
    </row>
    <row r="2465" spans="1:15" s="886" customFormat="1">
      <c r="A2465" s="883"/>
      <c r="B2465" s="1152"/>
      <c r="C2465" s="884"/>
      <c r="D2465" s="884"/>
      <c r="E2465" s="884"/>
      <c r="F2465" s="895"/>
      <c r="H2465" s="1153"/>
      <c r="J2465" s="1154"/>
      <c r="K2465" s="827"/>
      <c r="L2465" s="1537"/>
      <c r="M2465" s="1537"/>
      <c r="N2465" s="1067"/>
      <c r="O2465" s="1067"/>
    </row>
    <row r="2466" spans="1:15" s="886" customFormat="1">
      <c r="A2466" s="883"/>
      <c r="B2466" s="1152"/>
      <c r="C2466" s="884"/>
      <c r="D2466" s="884"/>
      <c r="E2466" s="884"/>
      <c r="F2466" s="895"/>
      <c r="H2466" s="1153"/>
      <c r="J2466" s="1154"/>
      <c r="K2466" s="827"/>
      <c r="L2466" s="1537"/>
      <c r="M2466" s="1537"/>
      <c r="N2466" s="1067"/>
      <c r="O2466" s="1067"/>
    </row>
    <row r="2467" spans="1:15" s="886" customFormat="1">
      <c r="A2467" s="883"/>
      <c r="B2467" s="1152"/>
      <c r="C2467" s="884"/>
      <c r="D2467" s="884"/>
      <c r="E2467" s="884"/>
      <c r="F2467" s="895"/>
      <c r="H2467" s="1153"/>
      <c r="J2467" s="1154"/>
      <c r="K2467" s="827"/>
      <c r="L2467" s="1537"/>
      <c r="M2467" s="1537"/>
      <c r="N2467" s="1067"/>
      <c r="O2467" s="1067"/>
    </row>
    <row r="2468" spans="1:15" s="886" customFormat="1">
      <c r="A2468" s="883"/>
      <c r="B2468" s="1152"/>
      <c r="C2468" s="884"/>
      <c r="D2468" s="884"/>
      <c r="E2468" s="884"/>
      <c r="F2468" s="895"/>
      <c r="H2468" s="1153"/>
      <c r="J2468" s="1154"/>
      <c r="K2468" s="827"/>
      <c r="L2468" s="1537"/>
      <c r="M2468" s="1537"/>
      <c r="N2468" s="1067"/>
      <c r="O2468" s="1067"/>
    </row>
    <row r="2469" spans="1:15" s="886" customFormat="1">
      <c r="A2469" s="883"/>
      <c r="B2469" s="1152"/>
      <c r="C2469" s="884"/>
      <c r="D2469" s="884"/>
      <c r="E2469" s="884"/>
      <c r="F2469" s="895"/>
      <c r="H2469" s="1153"/>
      <c r="J2469" s="1154"/>
      <c r="K2469" s="827"/>
      <c r="L2469" s="1537"/>
      <c r="M2469" s="1537"/>
      <c r="N2469" s="1067"/>
      <c r="O2469" s="1067"/>
    </row>
    <row r="2470" spans="1:15" s="886" customFormat="1">
      <c r="A2470" s="883"/>
      <c r="B2470" s="1152"/>
      <c r="C2470" s="884"/>
      <c r="D2470" s="884"/>
      <c r="E2470" s="884"/>
      <c r="F2470" s="895"/>
      <c r="H2470" s="1153"/>
      <c r="J2470" s="1154"/>
      <c r="K2470" s="827"/>
      <c r="L2470" s="1537"/>
      <c r="M2470" s="1537"/>
      <c r="N2470" s="1067"/>
      <c r="O2470" s="1067"/>
    </row>
    <row r="2471" spans="1:15" s="886" customFormat="1">
      <c r="A2471" s="883"/>
      <c r="B2471" s="1152"/>
      <c r="C2471" s="884"/>
      <c r="D2471" s="884"/>
      <c r="E2471" s="884"/>
      <c r="F2471" s="895"/>
      <c r="H2471" s="1153"/>
      <c r="J2471" s="1154"/>
      <c r="K2471" s="827"/>
      <c r="L2471" s="1537"/>
      <c r="M2471" s="1537"/>
      <c r="N2471" s="1067"/>
      <c r="O2471" s="1067"/>
    </row>
    <row r="2472" spans="1:15" s="886" customFormat="1">
      <c r="A2472" s="883"/>
      <c r="B2472" s="1152"/>
      <c r="C2472" s="884"/>
      <c r="D2472" s="884"/>
      <c r="E2472" s="884"/>
      <c r="F2472" s="895"/>
      <c r="H2472" s="1153"/>
      <c r="J2472" s="1154"/>
      <c r="K2472" s="827"/>
      <c r="L2472" s="1537"/>
      <c r="M2472" s="1537"/>
      <c r="N2472" s="1067"/>
      <c r="O2472" s="1067"/>
    </row>
    <row r="2473" spans="1:15" s="886" customFormat="1">
      <c r="A2473" s="883"/>
      <c r="B2473" s="1152"/>
      <c r="C2473" s="884"/>
      <c r="D2473" s="884"/>
      <c r="E2473" s="884"/>
      <c r="F2473" s="895"/>
      <c r="H2473" s="1153"/>
      <c r="J2473" s="1154"/>
      <c r="K2473" s="827"/>
      <c r="L2473" s="1537"/>
      <c r="M2473" s="1537"/>
      <c r="N2473" s="1067"/>
      <c r="O2473" s="1067"/>
    </row>
    <row r="2474" spans="1:15" s="886" customFormat="1">
      <c r="A2474" s="883"/>
      <c r="B2474" s="1152"/>
      <c r="C2474" s="884"/>
      <c r="D2474" s="884"/>
      <c r="E2474" s="884"/>
      <c r="F2474" s="895"/>
      <c r="H2474" s="1153"/>
      <c r="J2474" s="1154"/>
      <c r="K2474" s="827"/>
      <c r="L2474" s="1537"/>
      <c r="M2474" s="1537"/>
      <c r="N2474" s="1067"/>
      <c r="O2474" s="1067"/>
    </row>
    <row r="2475" spans="1:15" s="886" customFormat="1">
      <c r="A2475" s="883"/>
      <c r="B2475" s="1152"/>
      <c r="C2475" s="884"/>
      <c r="D2475" s="884"/>
      <c r="E2475" s="884"/>
      <c r="F2475" s="895"/>
      <c r="H2475" s="1153"/>
      <c r="J2475" s="1154"/>
      <c r="K2475" s="827"/>
      <c r="L2475" s="1537"/>
      <c r="M2475" s="1537"/>
      <c r="N2475" s="1067"/>
      <c r="O2475" s="1067"/>
    </row>
    <row r="2476" spans="1:15" s="886" customFormat="1">
      <c r="A2476" s="883"/>
      <c r="B2476" s="1152"/>
      <c r="C2476" s="884"/>
      <c r="D2476" s="884"/>
      <c r="E2476" s="884"/>
      <c r="F2476" s="895"/>
      <c r="H2476" s="1153"/>
      <c r="J2476" s="1154"/>
      <c r="K2476" s="827"/>
      <c r="L2476" s="1537"/>
      <c r="M2476" s="1537"/>
      <c r="N2476" s="1067"/>
      <c r="O2476" s="1067"/>
    </row>
    <row r="2477" spans="1:15" s="886" customFormat="1">
      <c r="A2477" s="883"/>
      <c r="B2477" s="1152"/>
      <c r="C2477" s="884"/>
      <c r="D2477" s="884"/>
      <c r="E2477" s="884"/>
      <c r="F2477" s="895"/>
      <c r="H2477" s="1153"/>
      <c r="J2477" s="1154"/>
      <c r="K2477" s="827"/>
      <c r="L2477" s="1537"/>
      <c r="M2477" s="1537"/>
      <c r="N2477" s="1067"/>
      <c r="O2477" s="1067"/>
    </row>
    <row r="2478" spans="1:15" s="886" customFormat="1">
      <c r="A2478" s="883"/>
      <c r="B2478" s="1152"/>
      <c r="C2478" s="884"/>
      <c r="D2478" s="884"/>
      <c r="E2478" s="884"/>
      <c r="F2478" s="895"/>
      <c r="H2478" s="1153"/>
      <c r="J2478" s="1154"/>
      <c r="K2478" s="827"/>
      <c r="L2478" s="1537"/>
      <c r="M2478" s="1537"/>
      <c r="N2478" s="1067"/>
      <c r="O2478" s="1067"/>
    </row>
    <row r="2479" spans="1:15" s="886" customFormat="1">
      <c r="A2479" s="883"/>
      <c r="B2479" s="1152"/>
      <c r="C2479" s="884"/>
      <c r="D2479" s="884"/>
      <c r="E2479" s="884"/>
      <c r="F2479" s="895"/>
      <c r="H2479" s="1153"/>
      <c r="J2479" s="1154"/>
      <c r="K2479" s="827"/>
      <c r="L2479" s="1537"/>
      <c r="M2479" s="1537"/>
      <c r="N2479" s="1067"/>
      <c r="O2479" s="1067"/>
    </row>
    <row r="2480" spans="1:15" s="886" customFormat="1">
      <c r="A2480" s="883"/>
      <c r="B2480" s="1152"/>
      <c r="C2480" s="884"/>
      <c r="D2480" s="884"/>
      <c r="E2480" s="884"/>
      <c r="F2480" s="895"/>
      <c r="H2480" s="1153"/>
      <c r="J2480" s="1154"/>
      <c r="K2480" s="827"/>
      <c r="L2480" s="1537"/>
      <c r="M2480" s="1537"/>
      <c r="N2480" s="1067"/>
      <c r="O2480" s="1067"/>
    </row>
    <row r="2481" spans="1:15" s="886" customFormat="1">
      <c r="A2481" s="883"/>
      <c r="B2481" s="1152"/>
      <c r="C2481" s="884"/>
      <c r="D2481" s="884"/>
      <c r="E2481" s="884"/>
      <c r="F2481" s="895"/>
      <c r="H2481" s="1153"/>
      <c r="J2481" s="1154"/>
      <c r="K2481" s="827"/>
      <c r="L2481" s="1537"/>
      <c r="M2481" s="1537"/>
      <c r="N2481" s="1067"/>
      <c r="O2481" s="1067"/>
    </row>
    <row r="2482" spans="1:15" s="886" customFormat="1">
      <c r="A2482" s="883"/>
      <c r="B2482" s="1152"/>
      <c r="C2482" s="884"/>
      <c r="D2482" s="884"/>
      <c r="E2482" s="884"/>
      <c r="F2482" s="895"/>
      <c r="H2482" s="1153"/>
      <c r="J2482" s="1154"/>
      <c r="K2482" s="827"/>
      <c r="L2482" s="1537"/>
      <c r="M2482" s="1537"/>
      <c r="N2482" s="1067"/>
      <c r="O2482" s="1067"/>
    </row>
    <row r="2483" spans="1:15" s="886" customFormat="1">
      <c r="A2483" s="883"/>
      <c r="B2483" s="1152"/>
      <c r="C2483" s="884"/>
      <c r="D2483" s="884"/>
      <c r="E2483" s="884"/>
      <c r="F2483" s="895"/>
      <c r="H2483" s="1153"/>
      <c r="J2483" s="1154"/>
      <c r="K2483" s="827"/>
      <c r="L2483" s="1537"/>
      <c r="M2483" s="1537"/>
      <c r="N2483" s="1067"/>
      <c r="O2483" s="1067"/>
    </row>
    <row r="2484" spans="1:15" s="886" customFormat="1">
      <c r="A2484" s="883"/>
      <c r="B2484" s="1152"/>
      <c r="C2484" s="884"/>
      <c r="D2484" s="884"/>
      <c r="E2484" s="884"/>
      <c r="F2484" s="895"/>
      <c r="H2484" s="1153"/>
      <c r="J2484" s="1154"/>
      <c r="K2484" s="827"/>
      <c r="L2484" s="1537"/>
      <c r="M2484" s="1537"/>
      <c r="N2484" s="1067"/>
      <c r="O2484" s="1067"/>
    </row>
    <row r="2485" spans="1:15" s="886" customFormat="1">
      <c r="A2485" s="883"/>
      <c r="B2485" s="1152"/>
      <c r="C2485" s="884"/>
      <c r="D2485" s="884"/>
      <c r="E2485" s="884"/>
      <c r="F2485" s="895"/>
      <c r="H2485" s="1153"/>
      <c r="J2485" s="1154"/>
      <c r="K2485" s="827"/>
      <c r="L2485" s="1537"/>
      <c r="M2485" s="1537"/>
      <c r="N2485" s="1067"/>
      <c r="O2485" s="1067"/>
    </row>
    <row r="2486" spans="1:15" s="886" customFormat="1">
      <c r="A2486" s="883"/>
      <c r="B2486" s="1152"/>
      <c r="C2486" s="884"/>
      <c r="D2486" s="884"/>
      <c r="E2486" s="884"/>
      <c r="F2486" s="895"/>
      <c r="H2486" s="1153"/>
      <c r="J2486" s="1154"/>
      <c r="K2486" s="827"/>
      <c r="L2486" s="1537"/>
      <c r="M2486" s="1537"/>
      <c r="N2486" s="1067"/>
      <c r="O2486" s="1067"/>
    </row>
    <row r="2487" spans="1:15" s="886" customFormat="1">
      <c r="A2487" s="883"/>
      <c r="B2487" s="1152"/>
      <c r="C2487" s="884"/>
      <c r="D2487" s="884"/>
      <c r="E2487" s="884"/>
      <c r="F2487" s="895"/>
      <c r="H2487" s="1153"/>
      <c r="J2487" s="1154"/>
      <c r="K2487" s="827"/>
      <c r="L2487" s="1537"/>
      <c r="M2487" s="1537"/>
      <c r="N2487" s="1067"/>
      <c r="O2487" s="1067"/>
    </row>
    <row r="2488" spans="1:15" s="886" customFormat="1">
      <c r="A2488" s="883"/>
      <c r="B2488" s="1152"/>
      <c r="C2488" s="884"/>
      <c r="D2488" s="884"/>
      <c r="E2488" s="884"/>
      <c r="F2488" s="895"/>
      <c r="H2488" s="1153"/>
      <c r="J2488" s="1154"/>
      <c r="K2488" s="827"/>
      <c r="L2488" s="1537"/>
      <c r="M2488" s="1537"/>
      <c r="N2488" s="1067"/>
      <c r="O2488" s="1067"/>
    </row>
    <row r="2489" spans="1:15" s="886" customFormat="1">
      <c r="A2489" s="883"/>
      <c r="B2489" s="1152"/>
      <c r="C2489" s="884"/>
      <c r="D2489" s="884"/>
      <c r="E2489" s="884"/>
      <c r="F2489" s="895"/>
      <c r="H2489" s="1153"/>
      <c r="J2489" s="1154"/>
      <c r="K2489" s="827"/>
      <c r="L2489" s="1537"/>
      <c r="M2489" s="1537"/>
      <c r="N2489" s="1067"/>
      <c r="O2489" s="1067"/>
    </row>
    <row r="2490" spans="1:15" s="886" customFormat="1">
      <c r="A2490" s="883"/>
      <c r="B2490" s="1152"/>
      <c r="C2490" s="884"/>
      <c r="D2490" s="884"/>
      <c r="E2490" s="884"/>
      <c r="F2490" s="895"/>
      <c r="H2490" s="1153"/>
      <c r="J2490" s="1154"/>
      <c r="K2490" s="827"/>
      <c r="L2490" s="1537"/>
      <c r="M2490" s="1537"/>
      <c r="N2490" s="1067"/>
      <c r="O2490" s="1067"/>
    </row>
    <row r="2491" spans="1:15" s="886" customFormat="1">
      <c r="A2491" s="883"/>
      <c r="B2491" s="1152"/>
      <c r="C2491" s="884"/>
      <c r="D2491" s="884"/>
      <c r="E2491" s="884"/>
      <c r="F2491" s="895"/>
      <c r="H2491" s="1153"/>
      <c r="J2491" s="1154"/>
      <c r="K2491" s="827"/>
      <c r="L2491" s="1537"/>
      <c r="M2491" s="1537"/>
      <c r="N2491" s="1067"/>
      <c r="O2491" s="1067"/>
    </row>
    <row r="2492" spans="1:15" s="886" customFormat="1">
      <c r="A2492" s="883"/>
      <c r="B2492" s="1152"/>
      <c r="C2492" s="884"/>
      <c r="D2492" s="884"/>
      <c r="E2492" s="884"/>
      <c r="F2492" s="895"/>
      <c r="H2492" s="1153"/>
      <c r="J2492" s="1154"/>
      <c r="K2492" s="827"/>
      <c r="L2492" s="1537"/>
      <c r="M2492" s="1537"/>
      <c r="N2492" s="1067"/>
      <c r="O2492" s="1067"/>
    </row>
    <row r="2493" spans="1:15" s="886" customFormat="1">
      <c r="A2493" s="883"/>
      <c r="B2493" s="1152"/>
      <c r="C2493" s="884"/>
      <c r="D2493" s="884"/>
      <c r="E2493" s="884"/>
      <c r="F2493" s="895"/>
      <c r="H2493" s="1153"/>
      <c r="J2493" s="1154"/>
      <c r="K2493" s="827"/>
      <c r="L2493" s="1537"/>
      <c r="M2493" s="1537"/>
      <c r="N2493" s="1067"/>
      <c r="O2493" s="1067"/>
    </row>
    <row r="2494" spans="1:15" s="886" customFormat="1">
      <c r="A2494" s="883"/>
      <c r="B2494" s="1152"/>
      <c r="C2494" s="884"/>
      <c r="D2494" s="884"/>
      <c r="E2494" s="884"/>
      <c r="F2494" s="895"/>
      <c r="H2494" s="1153"/>
      <c r="J2494" s="1154"/>
      <c r="K2494" s="827"/>
      <c r="L2494" s="1537"/>
      <c r="M2494" s="1537"/>
      <c r="N2494" s="1067"/>
      <c r="O2494" s="1067"/>
    </row>
    <row r="2495" spans="1:15" s="886" customFormat="1">
      <c r="A2495" s="883"/>
      <c r="B2495" s="1152"/>
      <c r="C2495" s="884"/>
      <c r="D2495" s="884"/>
      <c r="E2495" s="884"/>
      <c r="F2495" s="895"/>
      <c r="H2495" s="1153"/>
      <c r="J2495" s="1154"/>
      <c r="K2495" s="827"/>
      <c r="L2495" s="1537"/>
      <c r="M2495" s="1537"/>
      <c r="N2495" s="1067"/>
      <c r="O2495" s="1067"/>
    </row>
    <row r="2496" spans="1:15" s="886" customFormat="1">
      <c r="A2496" s="883"/>
      <c r="B2496" s="1152"/>
      <c r="C2496" s="884"/>
      <c r="D2496" s="884"/>
      <c r="E2496" s="884"/>
      <c r="F2496" s="895"/>
      <c r="H2496" s="1153"/>
      <c r="J2496" s="1154"/>
      <c r="K2496" s="827"/>
      <c r="L2496" s="1537"/>
      <c r="M2496" s="1537"/>
      <c r="N2496" s="1067"/>
      <c r="O2496" s="1067"/>
    </row>
    <row r="2497" spans="1:15" s="886" customFormat="1">
      <c r="A2497" s="883"/>
      <c r="B2497" s="1152"/>
      <c r="C2497" s="884"/>
      <c r="D2497" s="884"/>
      <c r="E2497" s="884"/>
      <c r="F2497" s="895"/>
      <c r="H2497" s="1153"/>
      <c r="J2497" s="1154"/>
      <c r="K2497" s="827"/>
      <c r="L2497" s="1537"/>
      <c r="M2497" s="1537"/>
      <c r="N2497" s="1067"/>
      <c r="O2497" s="1067"/>
    </row>
    <row r="2498" spans="1:15" s="886" customFormat="1">
      <c r="A2498" s="883"/>
      <c r="B2498" s="1152"/>
      <c r="C2498" s="884"/>
      <c r="D2498" s="884"/>
      <c r="E2498" s="884"/>
      <c r="F2498" s="895"/>
      <c r="H2498" s="1153"/>
      <c r="J2498" s="1154"/>
      <c r="K2498" s="827"/>
      <c r="L2498" s="1537"/>
      <c r="M2498" s="1537"/>
      <c r="N2498" s="1067"/>
      <c r="O2498" s="1067"/>
    </row>
    <row r="2499" spans="1:15" s="886" customFormat="1">
      <c r="A2499" s="883"/>
      <c r="B2499" s="1152"/>
      <c r="C2499" s="884"/>
      <c r="D2499" s="884"/>
      <c r="E2499" s="884"/>
      <c r="F2499" s="895"/>
      <c r="H2499" s="1153"/>
      <c r="J2499" s="1154"/>
      <c r="K2499" s="827"/>
      <c r="L2499" s="1537"/>
      <c r="M2499" s="1537"/>
      <c r="N2499" s="1067"/>
      <c r="O2499" s="1067"/>
    </row>
    <row r="2500" spans="1:15" s="886" customFormat="1">
      <c r="A2500" s="883"/>
      <c r="B2500" s="1152"/>
      <c r="C2500" s="884"/>
      <c r="D2500" s="884"/>
      <c r="E2500" s="884"/>
      <c r="F2500" s="895"/>
      <c r="H2500" s="1153"/>
      <c r="J2500" s="1154"/>
      <c r="K2500" s="827"/>
      <c r="L2500" s="1537"/>
      <c r="M2500" s="1537"/>
      <c r="N2500" s="1067"/>
      <c r="O2500" s="1067"/>
    </row>
    <row r="2501" spans="1:15" s="886" customFormat="1">
      <c r="A2501" s="883"/>
      <c r="B2501" s="1152"/>
      <c r="C2501" s="884"/>
      <c r="D2501" s="884"/>
      <c r="E2501" s="884"/>
      <c r="F2501" s="895"/>
      <c r="H2501" s="1153"/>
      <c r="J2501" s="1154"/>
      <c r="K2501" s="827"/>
      <c r="L2501" s="1537"/>
      <c r="M2501" s="1537"/>
      <c r="N2501" s="1067"/>
      <c r="O2501" s="1067"/>
    </row>
    <row r="2502" spans="1:15" s="886" customFormat="1">
      <c r="A2502" s="883"/>
      <c r="B2502" s="1152"/>
      <c r="C2502" s="884"/>
      <c r="D2502" s="884"/>
      <c r="E2502" s="884"/>
      <c r="F2502" s="895"/>
      <c r="H2502" s="1153"/>
      <c r="J2502" s="1154"/>
      <c r="K2502" s="827"/>
      <c r="L2502" s="1537"/>
      <c r="M2502" s="1537"/>
      <c r="N2502" s="1067"/>
      <c r="O2502" s="1067"/>
    </row>
    <row r="2503" spans="1:15" s="886" customFormat="1">
      <c r="A2503" s="883"/>
      <c r="B2503" s="1152"/>
      <c r="C2503" s="884"/>
      <c r="D2503" s="884"/>
      <c r="E2503" s="884"/>
      <c r="F2503" s="895"/>
      <c r="H2503" s="1153"/>
      <c r="J2503" s="1154"/>
      <c r="K2503" s="827"/>
      <c r="L2503" s="1537"/>
      <c r="M2503" s="1537"/>
      <c r="N2503" s="1067"/>
      <c r="O2503" s="1067"/>
    </row>
    <row r="2504" spans="1:15" s="886" customFormat="1">
      <c r="A2504" s="883"/>
      <c r="B2504" s="1152"/>
      <c r="C2504" s="884"/>
      <c r="D2504" s="884"/>
      <c r="E2504" s="884"/>
      <c r="F2504" s="895"/>
      <c r="H2504" s="1153"/>
      <c r="J2504" s="1154"/>
      <c r="K2504" s="827"/>
      <c r="L2504" s="1537"/>
      <c r="M2504" s="1537"/>
      <c r="N2504" s="1067"/>
      <c r="O2504" s="1067"/>
    </row>
    <row r="2505" spans="1:15" s="886" customFormat="1">
      <c r="A2505" s="883"/>
      <c r="B2505" s="1152"/>
      <c r="C2505" s="884"/>
      <c r="D2505" s="884"/>
      <c r="E2505" s="884"/>
      <c r="F2505" s="895"/>
      <c r="H2505" s="1153"/>
      <c r="J2505" s="1154"/>
      <c r="K2505" s="827"/>
      <c r="L2505" s="1537"/>
      <c r="M2505" s="1537"/>
      <c r="N2505" s="1067"/>
      <c r="O2505" s="1067"/>
    </row>
    <row r="2506" spans="1:15" s="886" customFormat="1">
      <c r="A2506" s="883"/>
      <c r="B2506" s="1152"/>
      <c r="C2506" s="884"/>
      <c r="D2506" s="884"/>
      <c r="E2506" s="884"/>
      <c r="F2506" s="895"/>
      <c r="H2506" s="1153"/>
      <c r="J2506" s="1154"/>
      <c r="K2506" s="827"/>
      <c r="L2506" s="1537"/>
      <c r="M2506" s="1537"/>
      <c r="N2506" s="1067"/>
      <c r="O2506" s="1067"/>
    </row>
    <row r="2507" spans="1:15" s="886" customFormat="1">
      <c r="A2507" s="883"/>
      <c r="B2507" s="1152"/>
      <c r="C2507" s="884"/>
      <c r="D2507" s="884"/>
      <c r="E2507" s="884"/>
      <c r="F2507" s="895"/>
      <c r="H2507" s="1153"/>
      <c r="J2507" s="1154"/>
      <c r="K2507" s="827"/>
      <c r="L2507" s="1537"/>
      <c r="M2507" s="1537"/>
      <c r="N2507" s="1067"/>
      <c r="O2507" s="1067"/>
    </row>
    <row r="2508" spans="1:15" s="886" customFormat="1">
      <c r="A2508" s="883"/>
      <c r="B2508" s="1152"/>
      <c r="C2508" s="884"/>
      <c r="D2508" s="884"/>
      <c r="E2508" s="884"/>
      <c r="F2508" s="895"/>
      <c r="H2508" s="1153"/>
      <c r="J2508" s="1154"/>
      <c r="K2508" s="827"/>
      <c r="L2508" s="1537"/>
      <c r="M2508" s="1537"/>
      <c r="N2508" s="1067"/>
      <c r="O2508" s="1067"/>
    </row>
    <row r="2509" spans="1:15" s="886" customFormat="1">
      <c r="A2509" s="883"/>
      <c r="B2509" s="1152"/>
      <c r="C2509" s="884"/>
      <c r="D2509" s="884"/>
      <c r="E2509" s="884"/>
      <c r="F2509" s="895"/>
      <c r="H2509" s="1153"/>
      <c r="J2509" s="1154"/>
      <c r="K2509" s="827"/>
      <c r="L2509" s="1537"/>
      <c r="M2509" s="1537"/>
      <c r="N2509" s="1067"/>
      <c r="O2509" s="1067"/>
    </row>
    <row r="2510" spans="1:15" s="886" customFormat="1">
      <c r="A2510" s="883"/>
      <c r="B2510" s="1152"/>
      <c r="C2510" s="884"/>
      <c r="D2510" s="884"/>
      <c r="E2510" s="884"/>
      <c r="F2510" s="895"/>
      <c r="H2510" s="1153"/>
      <c r="J2510" s="1154"/>
      <c r="K2510" s="827"/>
      <c r="L2510" s="1537"/>
      <c r="M2510" s="1537"/>
      <c r="N2510" s="1067"/>
      <c r="O2510" s="1067"/>
    </row>
    <row r="2511" spans="1:15" s="886" customFormat="1">
      <c r="A2511" s="883"/>
      <c r="B2511" s="1152"/>
      <c r="C2511" s="884"/>
      <c r="D2511" s="884"/>
      <c r="E2511" s="884"/>
      <c r="F2511" s="895"/>
      <c r="H2511" s="1153"/>
      <c r="J2511" s="1154"/>
      <c r="K2511" s="827"/>
      <c r="L2511" s="1537"/>
      <c r="M2511" s="1537"/>
      <c r="N2511" s="1067"/>
      <c r="O2511" s="1067"/>
    </row>
    <row r="2512" spans="1:15" s="886" customFormat="1">
      <c r="A2512" s="883"/>
      <c r="B2512" s="1152"/>
      <c r="C2512" s="884"/>
      <c r="D2512" s="884"/>
      <c r="E2512" s="884"/>
      <c r="F2512" s="895"/>
      <c r="H2512" s="1153"/>
      <c r="J2512" s="1154"/>
      <c r="K2512" s="827"/>
      <c r="L2512" s="1537"/>
      <c r="M2512" s="1537"/>
      <c r="N2512" s="1067"/>
      <c r="O2512" s="1067"/>
    </row>
    <row r="2513" spans="1:15" s="886" customFormat="1">
      <c r="A2513" s="883"/>
      <c r="B2513" s="1152"/>
      <c r="C2513" s="884"/>
      <c r="D2513" s="884"/>
      <c r="E2513" s="884"/>
      <c r="F2513" s="895"/>
      <c r="H2513" s="1153"/>
      <c r="J2513" s="1154"/>
      <c r="K2513" s="827"/>
      <c r="L2513" s="1537"/>
      <c r="M2513" s="1537"/>
      <c r="N2513" s="1067"/>
      <c r="O2513" s="1067"/>
    </row>
    <row r="2514" spans="1:15" s="886" customFormat="1">
      <c r="A2514" s="883"/>
      <c r="B2514" s="1152"/>
      <c r="C2514" s="884"/>
      <c r="D2514" s="884"/>
      <c r="E2514" s="884"/>
      <c r="F2514" s="895"/>
      <c r="H2514" s="1153"/>
      <c r="J2514" s="1154"/>
      <c r="K2514" s="827"/>
      <c r="L2514" s="1537"/>
      <c r="M2514" s="1537"/>
      <c r="N2514" s="1067"/>
      <c r="O2514" s="1067"/>
    </row>
    <row r="2515" spans="1:15" s="886" customFormat="1">
      <c r="A2515" s="883"/>
      <c r="B2515" s="1152"/>
      <c r="C2515" s="884"/>
      <c r="D2515" s="884"/>
      <c r="E2515" s="884"/>
      <c r="F2515" s="895"/>
      <c r="H2515" s="1153"/>
      <c r="J2515" s="1154"/>
      <c r="K2515" s="827"/>
      <c r="L2515" s="1537"/>
      <c r="M2515" s="1537"/>
      <c r="N2515" s="1067"/>
      <c r="O2515" s="1067"/>
    </row>
    <row r="2516" spans="1:15" s="886" customFormat="1">
      <c r="A2516" s="883"/>
      <c r="B2516" s="1152"/>
      <c r="C2516" s="884"/>
      <c r="D2516" s="884"/>
      <c r="E2516" s="884"/>
      <c r="F2516" s="895"/>
      <c r="H2516" s="1153"/>
      <c r="J2516" s="1154"/>
      <c r="K2516" s="827"/>
      <c r="L2516" s="1537"/>
      <c r="M2516" s="1537"/>
      <c r="N2516" s="1067"/>
      <c r="O2516" s="1067"/>
    </row>
    <row r="2517" spans="1:15" s="886" customFormat="1">
      <c r="A2517" s="883"/>
      <c r="B2517" s="1152"/>
      <c r="C2517" s="884"/>
      <c r="D2517" s="884"/>
      <c r="E2517" s="884"/>
      <c r="F2517" s="895"/>
      <c r="H2517" s="1153"/>
      <c r="J2517" s="1154"/>
      <c r="K2517" s="827"/>
      <c r="L2517" s="1537"/>
      <c r="M2517" s="1537"/>
      <c r="N2517" s="1067"/>
      <c r="O2517" s="1067"/>
    </row>
    <row r="2518" spans="1:15" s="886" customFormat="1">
      <c r="A2518" s="883"/>
      <c r="B2518" s="1152"/>
      <c r="C2518" s="884"/>
      <c r="D2518" s="884"/>
      <c r="E2518" s="884"/>
      <c r="F2518" s="895"/>
      <c r="H2518" s="1153"/>
      <c r="J2518" s="1154"/>
      <c r="K2518" s="827"/>
      <c r="L2518" s="1537"/>
      <c r="M2518" s="1537"/>
      <c r="N2518" s="1067"/>
      <c r="O2518" s="1067"/>
    </row>
    <row r="2519" spans="1:15" s="886" customFormat="1">
      <c r="A2519" s="883"/>
      <c r="B2519" s="1152"/>
      <c r="C2519" s="884"/>
      <c r="D2519" s="884"/>
      <c r="E2519" s="884"/>
      <c r="F2519" s="895"/>
      <c r="H2519" s="1153"/>
      <c r="J2519" s="1154"/>
      <c r="K2519" s="827"/>
      <c r="L2519" s="1537"/>
      <c r="M2519" s="1537"/>
      <c r="N2519" s="1067"/>
      <c r="O2519" s="1067"/>
    </row>
    <row r="2520" spans="1:15" s="886" customFormat="1">
      <c r="A2520" s="883"/>
      <c r="B2520" s="1152"/>
      <c r="C2520" s="884"/>
      <c r="D2520" s="884"/>
      <c r="E2520" s="884"/>
      <c r="F2520" s="895"/>
      <c r="H2520" s="1153"/>
      <c r="J2520" s="1154"/>
      <c r="K2520" s="827"/>
      <c r="L2520" s="1537"/>
      <c r="M2520" s="1537"/>
      <c r="N2520" s="1067"/>
      <c r="O2520" s="1067"/>
    </row>
    <row r="2521" spans="1:15" s="886" customFormat="1">
      <c r="A2521" s="883"/>
      <c r="B2521" s="1152"/>
      <c r="C2521" s="884"/>
      <c r="D2521" s="884"/>
      <c r="E2521" s="884"/>
      <c r="F2521" s="895"/>
      <c r="H2521" s="1153"/>
      <c r="J2521" s="1154"/>
      <c r="K2521" s="827"/>
      <c r="L2521" s="1537"/>
      <c r="M2521" s="1537"/>
      <c r="N2521" s="1067"/>
      <c r="O2521" s="1067"/>
    </row>
    <row r="2522" spans="1:15" s="886" customFormat="1">
      <c r="A2522" s="883"/>
      <c r="B2522" s="1152"/>
      <c r="C2522" s="884"/>
      <c r="D2522" s="884"/>
      <c r="E2522" s="884"/>
      <c r="F2522" s="895"/>
      <c r="H2522" s="1153"/>
      <c r="J2522" s="1154"/>
      <c r="K2522" s="827"/>
      <c r="L2522" s="1537"/>
      <c r="M2522" s="1537"/>
      <c r="N2522" s="1067"/>
      <c r="O2522" s="1067"/>
    </row>
    <row r="2523" spans="1:15" s="886" customFormat="1">
      <c r="A2523" s="883"/>
      <c r="B2523" s="1152"/>
      <c r="C2523" s="884"/>
      <c r="D2523" s="884"/>
      <c r="E2523" s="884"/>
      <c r="F2523" s="895"/>
      <c r="H2523" s="1153"/>
      <c r="J2523" s="1154"/>
      <c r="K2523" s="827"/>
      <c r="L2523" s="1537"/>
      <c r="M2523" s="1537"/>
      <c r="N2523" s="1067"/>
      <c r="O2523" s="1067"/>
    </row>
    <row r="2524" spans="1:15" s="886" customFormat="1">
      <c r="A2524" s="883"/>
      <c r="B2524" s="1152"/>
      <c r="C2524" s="884"/>
      <c r="D2524" s="884"/>
      <c r="E2524" s="884"/>
      <c r="F2524" s="895"/>
      <c r="H2524" s="1153"/>
      <c r="J2524" s="1154"/>
      <c r="K2524" s="827"/>
      <c r="L2524" s="1537"/>
      <c r="M2524" s="1537"/>
      <c r="N2524" s="1067"/>
      <c r="O2524" s="1067"/>
    </row>
    <row r="2525" spans="1:15" s="886" customFormat="1">
      <c r="A2525" s="883"/>
      <c r="B2525" s="1152"/>
      <c r="C2525" s="884"/>
      <c r="D2525" s="884"/>
      <c r="E2525" s="884"/>
      <c r="F2525" s="895"/>
      <c r="H2525" s="1153"/>
      <c r="J2525" s="1154"/>
      <c r="K2525" s="827"/>
      <c r="L2525" s="1537"/>
      <c r="M2525" s="1537"/>
      <c r="N2525" s="1067"/>
      <c r="O2525" s="1067"/>
    </row>
    <row r="2526" spans="1:15" s="886" customFormat="1">
      <c r="A2526" s="883"/>
      <c r="B2526" s="1152"/>
      <c r="C2526" s="884"/>
      <c r="D2526" s="884"/>
      <c r="E2526" s="884"/>
      <c r="F2526" s="895"/>
      <c r="H2526" s="1153"/>
      <c r="J2526" s="1154"/>
      <c r="K2526" s="827"/>
      <c r="L2526" s="1537"/>
      <c r="M2526" s="1537"/>
      <c r="N2526" s="1067"/>
      <c r="O2526" s="1067"/>
    </row>
    <row r="2527" spans="1:15" s="886" customFormat="1">
      <c r="A2527" s="883"/>
      <c r="B2527" s="1152"/>
      <c r="C2527" s="884"/>
      <c r="D2527" s="884"/>
      <c r="E2527" s="884"/>
      <c r="F2527" s="895"/>
      <c r="H2527" s="1153"/>
      <c r="J2527" s="1154"/>
      <c r="K2527" s="827"/>
      <c r="L2527" s="1537"/>
      <c r="M2527" s="1537"/>
      <c r="N2527" s="1067"/>
      <c r="O2527" s="1067"/>
    </row>
    <row r="2528" spans="1:15" s="886" customFormat="1">
      <c r="A2528" s="883"/>
      <c r="B2528" s="1152"/>
      <c r="C2528" s="884"/>
      <c r="D2528" s="884"/>
      <c r="E2528" s="884"/>
      <c r="F2528" s="895"/>
      <c r="H2528" s="1153"/>
      <c r="J2528" s="1154"/>
      <c r="K2528" s="827"/>
      <c r="L2528" s="1537"/>
      <c r="M2528" s="1537"/>
      <c r="N2528" s="1067"/>
      <c r="O2528" s="1067"/>
    </row>
    <row r="2529" spans="1:15" s="886" customFormat="1">
      <c r="A2529" s="883"/>
      <c r="B2529" s="1152"/>
      <c r="C2529" s="884"/>
      <c r="D2529" s="884"/>
      <c r="E2529" s="884"/>
      <c r="F2529" s="895"/>
      <c r="H2529" s="1153"/>
      <c r="J2529" s="1154"/>
      <c r="K2529" s="827"/>
      <c r="L2529" s="1537"/>
      <c r="M2529" s="1537"/>
      <c r="N2529" s="1067"/>
      <c r="O2529" s="1067"/>
    </row>
    <row r="2530" spans="1:15" s="886" customFormat="1">
      <c r="A2530" s="883"/>
      <c r="B2530" s="1152"/>
      <c r="C2530" s="884"/>
      <c r="D2530" s="884"/>
      <c r="E2530" s="884"/>
      <c r="F2530" s="895"/>
      <c r="H2530" s="1153"/>
      <c r="J2530" s="1154"/>
      <c r="K2530" s="827"/>
      <c r="L2530" s="1537"/>
      <c r="M2530" s="1537"/>
      <c r="N2530" s="1067"/>
      <c r="O2530" s="1067"/>
    </row>
    <row r="2531" spans="1:15" s="886" customFormat="1">
      <c r="A2531" s="883"/>
      <c r="B2531" s="1152"/>
      <c r="C2531" s="884"/>
      <c r="D2531" s="884"/>
      <c r="E2531" s="884"/>
      <c r="F2531" s="895"/>
      <c r="H2531" s="1153"/>
      <c r="J2531" s="1154"/>
      <c r="K2531" s="827"/>
      <c r="L2531" s="1537"/>
      <c r="M2531" s="1537"/>
      <c r="N2531" s="1067"/>
      <c r="O2531" s="1067"/>
    </row>
    <row r="2532" spans="1:15" s="886" customFormat="1">
      <c r="A2532" s="883"/>
      <c r="B2532" s="1152"/>
      <c r="C2532" s="884"/>
      <c r="D2532" s="884"/>
      <c r="E2532" s="884"/>
      <c r="F2532" s="895"/>
      <c r="H2532" s="1153"/>
      <c r="J2532" s="1154"/>
      <c r="K2532" s="827"/>
      <c r="L2532" s="1537"/>
      <c r="M2532" s="1537"/>
      <c r="N2532" s="1067"/>
      <c r="O2532" s="1067"/>
    </row>
    <row r="2533" spans="1:15" s="886" customFormat="1">
      <c r="A2533" s="883"/>
      <c r="B2533" s="1152"/>
      <c r="C2533" s="884"/>
      <c r="D2533" s="884"/>
      <c r="E2533" s="884"/>
      <c r="F2533" s="895"/>
      <c r="H2533" s="1153"/>
      <c r="J2533" s="1154"/>
      <c r="K2533" s="827"/>
      <c r="L2533" s="1537"/>
      <c r="M2533" s="1537"/>
      <c r="N2533" s="1067"/>
      <c r="O2533" s="1067"/>
    </row>
    <row r="2534" spans="1:15" s="886" customFormat="1">
      <c r="A2534" s="883"/>
      <c r="B2534" s="1152"/>
      <c r="C2534" s="884"/>
      <c r="D2534" s="884"/>
      <c r="E2534" s="884"/>
      <c r="F2534" s="895"/>
      <c r="H2534" s="1153"/>
      <c r="J2534" s="1154"/>
      <c r="K2534" s="827"/>
      <c r="L2534" s="1537"/>
      <c r="M2534" s="1537"/>
      <c r="N2534" s="1067"/>
      <c r="O2534" s="1067"/>
    </row>
    <row r="2535" spans="1:15" s="886" customFormat="1">
      <c r="A2535" s="883"/>
      <c r="B2535" s="1152"/>
      <c r="C2535" s="884"/>
      <c r="D2535" s="884"/>
      <c r="E2535" s="884"/>
      <c r="F2535" s="895"/>
      <c r="H2535" s="1153"/>
      <c r="J2535" s="1154"/>
      <c r="K2535" s="827"/>
      <c r="L2535" s="1537"/>
      <c r="M2535" s="1537"/>
      <c r="N2535" s="1067"/>
      <c r="O2535" s="1067"/>
    </row>
    <row r="2536" spans="1:15" s="886" customFormat="1">
      <c r="A2536" s="883"/>
      <c r="B2536" s="1152"/>
      <c r="C2536" s="884"/>
      <c r="D2536" s="884"/>
      <c r="E2536" s="884"/>
      <c r="F2536" s="895"/>
      <c r="H2536" s="1153"/>
      <c r="J2536" s="1154"/>
      <c r="K2536" s="827"/>
      <c r="L2536" s="1537"/>
      <c r="M2536" s="1537"/>
      <c r="N2536" s="1067"/>
      <c r="O2536" s="1067"/>
    </row>
    <row r="2537" spans="1:15" s="886" customFormat="1">
      <c r="A2537" s="883"/>
      <c r="B2537" s="1152"/>
      <c r="C2537" s="884"/>
      <c r="D2537" s="884"/>
      <c r="E2537" s="884"/>
      <c r="F2537" s="895"/>
      <c r="H2537" s="1153"/>
      <c r="J2537" s="1154"/>
      <c r="K2537" s="827"/>
      <c r="L2537" s="1537"/>
      <c r="M2537" s="1537"/>
      <c r="N2537" s="1067"/>
      <c r="O2537" s="1067"/>
    </row>
    <row r="2538" spans="1:15" s="886" customFormat="1">
      <c r="A2538" s="883"/>
      <c r="B2538" s="1152"/>
      <c r="C2538" s="884"/>
      <c r="D2538" s="884"/>
      <c r="E2538" s="884"/>
      <c r="F2538" s="895"/>
      <c r="H2538" s="1153"/>
      <c r="J2538" s="1154"/>
      <c r="K2538" s="827"/>
      <c r="L2538" s="1537"/>
      <c r="M2538" s="1537"/>
      <c r="N2538" s="1067"/>
      <c r="O2538" s="1067"/>
    </row>
    <row r="2539" spans="1:15" s="886" customFormat="1">
      <c r="A2539" s="883"/>
      <c r="B2539" s="1152"/>
      <c r="C2539" s="884"/>
      <c r="D2539" s="884"/>
      <c r="E2539" s="884"/>
      <c r="F2539" s="895"/>
      <c r="H2539" s="1153"/>
      <c r="J2539" s="1154"/>
      <c r="K2539" s="827"/>
      <c r="L2539" s="1537"/>
      <c r="M2539" s="1537"/>
      <c r="N2539" s="1067"/>
      <c r="O2539" s="1067"/>
    </row>
    <row r="2540" spans="1:15" s="886" customFormat="1">
      <c r="A2540" s="883"/>
      <c r="B2540" s="1152"/>
      <c r="C2540" s="884"/>
      <c r="D2540" s="884"/>
      <c r="E2540" s="884"/>
      <c r="F2540" s="895"/>
      <c r="H2540" s="1153"/>
      <c r="J2540" s="1154"/>
      <c r="K2540" s="827"/>
      <c r="L2540" s="1537"/>
      <c r="M2540" s="1537"/>
      <c r="N2540" s="1067"/>
      <c r="O2540" s="1067"/>
    </row>
    <row r="2541" spans="1:15" s="886" customFormat="1">
      <c r="A2541" s="883"/>
      <c r="B2541" s="1152"/>
      <c r="C2541" s="884"/>
      <c r="D2541" s="884"/>
      <c r="E2541" s="884"/>
      <c r="F2541" s="895"/>
      <c r="H2541" s="1153"/>
      <c r="J2541" s="1154"/>
      <c r="K2541" s="827"/>
      <c r="L2541" s="1537"/>
      <c r="M2541" s="1537"/>
      <c r="N2541" s="1067"/>
      <c r="O2541" s="1067"/>
    </row>
    <row r="2542" spans="1:15" s="886" customFormat="1">
      <c r="A2542" s="883"/>
      <c r="B2542" s="1152"/>
      <c r="C2542" s="884"/>
      <c r="D2542" s="884"/>
      <c r="E2542" s="884"/>
      <c r="F2542" s="895"/>
      <c r="H2542" s="1153"/>
      <c r="J2542" s="1154"/>
      <c r="K2542" s="827"/>
      <c r="L2542" s="1537"/>
      <c r="M2542" s="1537"/>
      <c r="N2542" s="1067"/>
      <c r="O2542" s="1067"/>
    </row>
    <row r="2543" spans="1:15" s="886" customFormat="1">
      <c r="A2543" s="883"/>
      <c r="B2543" s="1152"/>
      <c r="C2543" s="884"/>
      <c r="D2543" s="884"/>
      <c r="E2543" s="884"/>
      <c r="F2543" s="895"/>
      <c r="H2543" s="1153"/>
      <c r="J2543" s="1154"/>
      <c r="K2543" s="827"/>
      <c r="L2543" s="1537"/>
      <c r="M2543" s="1537"/>
      <c r="N2543" s="1067"/>
      <c r="O2543" s="1067"/>
    </row>
    <row r="2544" spans="1:15" s="886" customFormat="1">
      <c r="A2544" s="883"/>
      <c r="B2544" s="1152"/>
      <c r="C2544" s="884"/>
      <c r="D2544" s="884"/>
      <c r="E2544" s="884"/>
      <c r="F2544" s="895"/>
      <c r="H2544" s="1153"/>
      <c r="J2544" s="1154"/>
      <c r="K2544" s="827"/>
      <c r="L2544" s="1537"/>
      <c r="M2544" s="1537"/>
      <c r="N2544" s="1067"/>
      <c r="O2544" s="1067"/>
    </row>
    <row r="2545" spans="1:15" s="886" customFormat="1">
      <c r="A2545" s="883"/>
      <c r="B2545" s="1152"/>
      <c r="C2545" s="884"/>
      <c r="D2545" s="884"/>
      <c r="E2545" s="884"/>
      <c r="F2545" s="895"/>
      <c r="H2545" s="1153"/>
      <c r="J2545" s="1154"/>
      <c r="K2545" s="827"/>
      <c r="L2545" s="1537"/>
      <c r="M2545" s="1537"/>
      <c r="N2545" s="1067"/>
      <c r="O2545" s="1067"/>
    </row>
    <row r="2546" spans="1:15" s="886" customFormat="1">
      <c r="A2546" s="883"/>
      <c r="B2546" s="1152"/>
      <c r="C2546" s="884"/>
      <c r="D2546" s="884"/>
      <c r="E2546" s="884"/>
      <c r="F2546" s="895"/>
      <c r="H2546" s="1153"/>
      <c r="J2546" s="1154"/>
      <c r="K2546" s="827"/>
      <c r="L2546" s="1537"/>
      <c r="M2546" s="1537"/>
      <c r="N2546" s="1067"/>
      <c r="O2546" s="1067"/>
    </row>
    <row r="2547" spans="1:15" s="886" customFormat="1">
      <c r="A2547" s="883"/>
      <c r="B2547" s="1152"/>
      <c r="C2547" s="884"/>
      <c r="D2547" s="884"/>
      <c r="E2547" s="884"/>
      <c r="F2547" s="895"/>
      <c r="H2547" s="1153"/>
      <c r="J2547" s="1154"/>
      <c r="K2547" s="827"/>
      <c r="L2547" s="1537"/>
      <c r="M2547" s="1537"/>
      <c r="N2547" s="1067"/>
      <c r="O2547" s="1067"/>
    </row>
    <row r="2548" spans="1:15" s="886" customFormat="1">
      <c r="A2548" s="883"/>
      <c r="B2548" s="1152"/>
      <c r="C2548" s="884"/>
      <c r="D2548" s="884"/>
      <c r="E2548" s="884"/>
      <c r="F2548" s="895"/>
      <c r="H2548" s="1153"/>
      <c r="J2548" s="1154"/>
      <c r="K2548" s="827"/>
      <c r="L2548" s="1537"/>
      <c r="M2548" s="1537"/>
      <c r="N2548" s="1067"/>
      <c r="O2548" s="1067"/>
    </row>
    <row r="2549" spans="1:15" s="886" customFormat="1">
      <c r="A2549" s="883"/>
      <c r="B2549" s="1152"/>
      <c r="C2549" s="884"/>
      <c r="D2549" s="884"/>
      <c r="E2549" s="884"/>
      <c r="F2549" s="895"/>
      <c r="H2549" s="1153"/>
      <c r="J2549" s="1154"/>
      <c r="K2549" s="827"/>
      <c r="L2549" s="1537"/>
      <c r="M2549" s="1537"/>
      <c r="N2549" s="1067"/>
      <c r="O2549" s="1067"/>
    </row>
    <row r="2550" spans="1:15" s="886" customFormat="1">
      <c r="A2550" s="883"/>
      <c r="B2550" s="1152"/>
      <c r="C2550" s="884"/>
      <c r="D2550" s="884"/>
      <c r="E2550" s="884"/>
      <c r="F2550" s="895"/>
      <c r="H2550" s="1153"/>
      <c r="J2550" s="1154"/>
      <c r="K2550" s="827"/>
      <c r="L2550" s="1537"/>
      <c r="M2550" s="1537"/>
      <c r="N2550" s="1067"/>
      <c r="O2550" s="1067"/>
    </row>
    <row r="2551" spans="1:15" s="886" customFormat="1">
      <c r="A2551" s="883"/>
      <c r="B2551" s="1152"/>
      <c r="C2551" s="884"/>
      <c r="D2551" s="884"/>
      <c r="E2551" s="884"/>
      <c r="F2551" s="895"/>
      <c r="H2551" s="1153"/>
      <c r="J2551" s="1154"/>
      <c r="K2551" s="827"/>
      <c r="L2551" s="1537"/>
      <c r="M2551" s="1537"/>
      <c r="N2551" s="1067"/>
      <c r="O2551" s="1067"/>
    </row>
    <row r="2552" spans="1:15" s="886" customFormat="1">
      <c r="A2552" s="883"/>
      <c r="B2552" s="1152"/>
      <c r="C2552" s="884"/>
      <c r="D2552" s="884"/>
      <c r="E2552" s="884"/>
      <c r="F2552" s="895"/>
      <c r="H2552" s="1153"/>
      <c r="J2552" s="1154"/>
      <c r="K2552" s="827"/>
      <c r="L2552" s="1537"/>
      <c r="M2552" s="1537"/>
      <c r="N2552" s="1067"/>
      <c r="O2552" s="1067"/>
    </row>
    <row r="2553" spans="1:15" s="886" customFormat="1">
      <c r="A2553" s="883"/>
      <c r="B2553" s="1152"/>
      <c r="C2553" s="884"/>
      <c r="D2553" s="884"/>
      <c r="E2553" s="884"/>
      <c r="F2553" s="895"/>
      <c r="H2553" s="1153"/>
      <c r="J2553" s="1154"/>
      <c r="K2553" s="827"/>
      <c r="L2553" s="1537"/>
      <c r="M2553" s="1537"/>
      <c r="N2553" s="1067"/>
      <c r="O2553" s="1067"/>
    </row>
    <row r="2554" spans="1:15" s="886" customFormat="1">
      <c r="A2554" s="883"/>
      <c r="B2554" s="1152"/>
      <c r="C2554" s="884"/>
      <c r="D2554" s="884"/>
      <c r="E2554" s="884"/>
      <c r="F2554" s="895"/>
      <c r="H2554" s="1153"/>
      <c r="J2554" s="1154"/>
      <c r="K2554" s="827"/>
      <c r="L2554" s="1537"/>
      <c r="M2554" s="1537"/>
      <c r="N2554" s="1067"/>
      <c r="O2554" s="1067"/>
    </row>
    <row r="2555" spans="1:15" s="886" customFormat="1">
      <c r="A2555" s="883"/>
      <c r="B2555" s="1152"/>
      <c r="C2555" s="884"/>
      <c r="D2555" s="884"/>
      <c r="E2555" s="884"/>
      <c r="F2555" s="895"/>
      <c r="H2555" s="1153"/>
      <c r="J2555" s="1154"/>
      <c r="K2555" s="827"/>
      <c r="L2555" s="1537"/>
      <c r="M2555" s="1537"/>
      <c r="N2555" s="1067"/>
      <c r="O2555" s="1067"/>
    </row>
    <row r="2556" spans="1:15" s="886" customFormat="1">
      <c r="A2556" s="883"/>
      <c r="B2556" s="1152"/>
      <c r="C2556" s="884"/>
      <c r="D2556" s="884"/>
      <c r="E2556" s="884"/>
      <c r="F2556" s="895"/>
      <c r="H2556" s="1153"/>
      <c r="J2556" s="1154"/>
      <c r="K2556" s="827"/>
      <c r="L2556" s="1537"/>
      <c r="M2556" s="1537"/>
      <c r="N2556" s="1067"/>
      <c r="O2556" s="1067"/>
    </row>
    <row r="2557" spans="1:15" s="886" customFormat="1">
      <c r="A2557" s="883"/>
      <c r="B2557" s="1152"/>
      <c r="C2557" s="884"/>
      <c r="D2557" s="884"/>
      <c r="E2557" s="884"/>
      <c r="F2557" s="895"/>
      <c r="H2557" s="1153"/>
      <c r="J2557" s="1154"/>
      <c r="K2557" s="827"/>
      <c r="L2557" s="1537"/>
      <c r="M2557" s="1537"/>
      <c r="N2557" s="1067"/>
      <c r="O2557" s="1067"/>
    </row>
    <row r="2558" spans="1:15" s="886" customFormat="1">
      <c r="A2558" s="883"/>
      <c r="B2558" s="1152"/>
      <c r="C2558" s="884"/>
      <c r="D2558" s="884"/>
      <c r="E2558" s="884"/>
      <c r="F2558" s="895"/>
      <c r="H2558" s="1153"/>
      <c r="J2558" s="1154"/>
      <c r="K2558" s="827"/>
      <c r="L2558" s="1537"/>
      <c r="M2558" s="1537"/>
      <c r="N2558" s="1067"/>
      <c r="O2558" s="1067"/>
    </row>
    <row r="2559" spans="1:15" s="886" customFormat="1">
      <c r="A2559" s="883"/>
      <c r="B2559" s="1152"/>
      <c r="C2559" s="884"/>
      <c r="D2559" s="884"/>
      <c r="E2559" s="884"/>
      <c r="F2559" s="895"/>
      <c r="H2559" s="1153"/>
      <c r="J2559" s="1154"/>
      <c r="K2559" s="827"/>
      <c r="L2559" s="1537"/>
      <c r="M2559" s="1537"/>
      <c r="N2559" s="1067"/>
      <c r="O2559" s="1067"/>
    </row>
    <row r="2560" spans="1:15" s="886" customFormat="1">
      <c r="A2560" s="883"/>
      <c r="B2560" s="1152"/>
      <c r="C2560" s="884"/>
      <c r="D2560" s="884"/>
      <c r="E2560" s="884"/>
      <c r="F2560" s="895"/>
      <c r="H2560" s="1153"/>
      <c r="J2560" s="1154"/>
      <c r="K2560" s="827"/>
      <c r="L2560" s="1537"/>
      <c r="M2560" s="1537"/>
      <c r="N2560" s="1067"/>
      <c r="O2560" s="1067"/>
    </row>
    <row r="2561" spans="1:15" s="886" customFormat="1">
      <c r="A2561" s="883"/>
      <c r="B2561" s="1152"/>
      <c r="C2561" s="884"/>
      <c r="D2561" s="884"/>
      <c r="E2561" s="884"/>
      <c r="F2561" s="895"/>
      <c r="H2561" s="1153"/>
      <c r="J2561" s="1154"/>
      <c r="K2561" s="827"/>
      <c r="L2561" s="1537"/>
      <c r="M2561" s="1537"/>
      <c r="N2561" s="1067"/>
      <c r="O2561" s="1067"/>
    </row>
    <row r="2562" spans="1:15" s="886" customFormat="1">
      <c r="A2562" s="883"/>
      <c r="B2562" s="1152"/>
      <c r="C2562" s="884"/>
      <c r="D2562" s="884"/>
      <c r="E2562" s="884"/>
      <c r="F2562" s="895"/>
      <c r="H2562" s="1153"/>
      <c r="J2562" s="1154"/>
      <c r="K2562" s="827"/>
      <c r="L2562" s="1537"/>
      <c r="M2562" s="1537"/>
      <c r="N2562" s="1067"/>
      <c r="O2562" s="1067"/>
    </row>
    <row r="2563" spans="1:15" s="886" customFormat="1">
      <c r="A2563" s="883"/>
      <c r="B2563" s="1152"/>
      <c r="C2563" s="884"/>
      <c r="D2563" s="884"/>
      <c r="E2563" s="884"/>
      <c r="F2563" s="895"/>
      <c r="H2563" s="1153"/>
      <c r="J2563" s="1154"/>
      <c r="K2563" s="827"/>
      <c r="L2563" s="1537"/>
      <c r="M2563" s="1537"/>
      <c r="N2563" s="1067"/>
      <c r="O2563" s="1067"/>
    </row>
    <row r="2564" spans="1:15" s="886" customFormat="1">
      <c r="A2564" s="883"/>
      <c r="B2564" s="1152"/>
      <c r="C2564" s="884"/>
      <c r="D2564" s="884"/>
      <c r="E2564" s="884"/>
      <c r="F2564" s="895"/>
      <c r="H2564" s="1153"/>
      <c r="J2564" s="1154"/>
      <c r="K2564" s="827"/>
      <c r="L2564" s="1537"/>
      <c r="M2564" s="1537"/>
      <c r="N2564" s="1067"/>
      <c r="O2564" s="1067"/>
    </row>
    <row r="2565" spans="1:15" s="886" customFormat="1">
      <c r="A2565" s="883"/>
      <c r="B2565" s="1152"/>
      <c r="C2565" s="884"/>
      <c r="D2565" s="884"/>
      <c r="E2565" s="884"/>
      <c r="F2565" s="895"/>
      <c r="H2565" s="1153"/>
      <c r="J2565" s="1154"/>
      <c r="K2565" s="827"/>
      <c r="L2565" s="1537"/>
      <c r="M2565" s="1537"/>
      <c r="N2565" s="1067"/>
      <c r="O2565" s="1067"/>
    </row>
    <row r="2566" spans="1:15" s="886" customFormat="1">
      <c r="A2566" s="883"/>
      <c r="B2566" s="1152"/>
      <c r="C2566" s="884"/>
      <c r="D2566" s="884"/>
      <c r="E2566" s="884"/>
      <c r="F2566" s="895"/>
      <c r="H2566" s="1153"/>
      <c r="J2566" s="1154"/>
      <c r="K2566" s="827"/>
      <c r="L2566" s="1537"/>
      <c r="M2566" s="1537"/>
      <c r="N2566" s="1067"/>
      <c r="O2566" s="1067"/>
    </row>
    <row r="2567" spans="1:15" s="886" customFormat="1">
      <c r="A2567" s="883"/>
      <c r="B2567" s="1152"/>
      <c r="C2567" s="884"/>
      <c r="D2567" s="884"/>
      <c r="E2567" s="884"/>
      <c r="F2567" s="895"/>
      <c r="H2567" s="1153"/>
      <c r="J2567" s="1154"/>
      <c r="K2567" s="827"/>
      <c r="L2567" s="1537"/>
      <c r="M2567" s="1537"/>
      <c r="N2567" s="1067"/>
      <c r="O2567" s="1067"/>
    </row>
    <row r="2568" spans="1:15" s="886" customFormat="1">
      <c r="A2568" s="883"/>
      <c r="B2568" s="1152"/>
      <c r="C2568" s="884"/>
      <c r="D2568" s="884"/>
      <c r="E2568" s="884"/>
      <c r="F2568" s="895"/>
      <c r="H2568" s="1153"/>
      <c r="J2568" s="1154"/>
      <c r="K2568" s="827"/>
      <c r="L2568" s="1537"/>
      <c r="M2568" s="1537"/>
      <c r="N2568" s="1067"/>
      <c r="O2568" s="1067"/>
    </row>
    <row r="2569" spans="1:15" s="886" customFormat="1">
      <c r="A2569" s="883"/>
      <c r="B2569" s="1152"/>
      <c r="C2569" s="884"/>
      <c r="D2569" s="884"/>
      <c r="E2569" s="884"/>
      <c r="F2569" s="895"/>
      <c r="H2569" s="1153"/>
      <c r="J2569" s="1154"/>
      <c r="K2569" s="827"/>
      <c r="L2569" s="1537"/>
      <c r="M2569" s="1537"/>
      <c r="N2569" s="1067"/>
      <c r="O2569" s="1067"/>
    </row>
    <row r="2570" spans="1:15" s="886" customFormat="1">
      <c r="A2570" s="883"/>
      <c r="B2570" s="1152"/>
      <c r="C2570" s="884"/>
      <c r="D2570" s="884"/>
      <c r="E2570" s="884"/>
      <c r="F2570" s="895"/>
      <c r="H2570" s="1153"/>
      <c r="J2570" s="1154"/>
      <c r="K2570" s="827"/>
      <c r="L2570" s="1537"/>
      <c r="M2570" s="1537"/>
      <c r="N2570" s="1067"/>
      <c r="O2570" s="1067"/>
    </row>
    <row r="2571" spans="1:15" s="886" customFormat="1">
      <c r="A2571" s="883"/>
      <c r="B2571" s="1152"/>
      <c r="C2571" s="884"/>
      <c r="D2571" s="884"/>
      <c r="E2571" s="884"/>
      <c r="F2571" s="895"/>
      <c r="H2571" s="1153"/>
      <c r="J2571" s="1154"/>
      <c r="K2571" s="827"/>
      <c r="L2571" s="1537"/>
      <c r="M2571" s="1537"/>
      <c r="N2571" s="1067"/>
      <c r="O2571" s="1067"/>
    </row>
    <row r="2572" spans="1:15" s="886" customFormat="1">
      <c r="A2572" s="883"/>
      <c r="B2572" s="1152"/>
      <c r="C2572" s="884"/>
      <c r="D2572" s="884"/>
      <c r="E2572" s="884"/>
      <c r="F2572" s="895"/>
      <c r="H2572" s="1153"/>
      <c r="J2572" s="1154"/>
      <c r="K2572" s="827"/>
      <c r="L2572" s="1537"/>
      <c r="M2572" s="1537"/>
      <c r="N2572" s="1067"/>
      <c r="O2572" s="1067"/>
    </row>
    <row r="2573" spans="1:15" s="886" customFormat="1">
      <c r="A2573" s="883"/>
      <c r="B2573" s="1152"/>
      <c r="C2573" s="884"/>
      <c r="D2573" s="884"/>
      <c r="E2573" s="884"/>
      <c r="F2573" s="895"/>
      <c r="H2573" s="1153"/>
      <c r="J2573" s="1154"/>
      <c r="K2573" s="827"/>
      <c r="L2573" s="1537"/>
      <c r="M2573" s="1537"/>
      <c r="N2573" s="1067"/>
      <c r="O2573" s="1067"/>
    </row>
    <row r="2574" spans="1:15" s="886" customFormat="1">
      <c r="A2574" s="883"/>
      <c r="B2574" s="1152"/>
      <c r="C2574" s="884"/>
      <c r="D2574" s="884"/>
      <c r="E2574" s="884"/>
      <c r="F2574" s="895"/>
      <c r="H2574" s="1153"/>
      <c r="J2574" s="1154"/>
      <c r="K2574" s="827"/>
      <c r="L2574" s="1537"/>
      <c r="M2574" s="1537"/>
      <c r="N2574" s="1067"/>
      <c r="O2574" s="1067"/>
    </row>
    <row r="2575" spans="1:15" s="886" customFormat="1">
      <c r="A2575" s="883"/>
      <c r="B2575" s="1152"/>
      <c r="C2575" s="884"/>
      <c r="D2575" s="884"/>
      <c r="E2575" s="884"/>
      <c r="F2575" s="895"/>
      <c r="H2575" s="1153"/>
      <c r="J2575" s="1154"/>
      <c r="K2575" s="827"/>
      <c r="L2575" s="1537"/>
      <c r="M2575" s="1537"/>
      <c r="N2575" s="1067"/>
      <c r="O2575" s="1067"/>
    </row>
    <row r="2576" spans="1:15" s="886" customFormat="1">
      <c r="A2576" s="883"/>
      <c r="B2576" s="1152"/>
      <c r="C2576" s="884"/>
      <c r="D2576" s="884"/>
      <c r="E2576" s="884"/>
      <c r="F2576" s="895"/>
      <c r="H2576" s="1153"/>
      <c r="J2576" s="1154"/>
      <c r="K2576" s="827"/>
      <c r="L2576" s="1537"/>
      <c r="M2576" s="1537"/>
      <c r="N2576" s="1067"/>
      <c r="O2576" s="1067"/>
    </row>
    <row r="2577" spans="1:15" s="886" customFormat="1">
      <c r="A2577" s="883"/>
      <c r="B2577" s="1152"/>
      <c r="C2577" s="884"/>
      <c r="D2577" s="884"/>
      <c r="E2577" s="884"/>
      <c r="F2577" s="895"/>
      <c r="H2577" s="1153"/>
      <c r="J2577" s="1154"/>
      <c r="K2577" s="827"/>
      <c r="L2577" s="1537"/>
      <c r="M2577" s="1537"/>
      <c r="N2577" s="1067"/>
      <c r="O2577" s="1067"/>
    </row>
    <row r="2578" spans="1:15" s="886" customFormat="1">
      <c r="A2578" s="883"/>
      <c r="B2578" s="1152"/>
      <c r="C2578" s="884"/>
      <c r="D2578" s="884"/>
      <c r="E2578" s="884"/>
      <c r="F2578" s="895"/>
      <c r="H2578" s="1153"/>
      <c r="J2578" s="1154"/>
      <c r="K2578" s="827"/>
      <c r="L2578" s="1537"/>
      <c r="M2578" s="1537"/>
      <c r="N2578" s="1067"/>
      <c r="O2578" s="1067"/>
    </row>
    <row r="2579" spans="1:15" s="886" customFormat="1">
      <c r="A2579" s="883"/>
      <c r="B2579" s="1152"/>
      <c r="C2579" s="884"/>
      <c r="D2579" s="884"/>
      <c r="E2579" s="884"/>
      <c r="F2579" s="895"/>
      <c r="H2579" s="1153"/>
      <c r="J2579" s="1154"/>
      <c r="K2579" s="827"/>
      <c r="L2579" s="1537"/>
      <c r="M2579" s="1537"/>
      <c r="N2579" s="1067"/>
      <c r="O2579" s="1067"/>
    </row>
    <row r="2580" spans="1:15" s="886" customFormat="1">
      <c r="A2580" s="883"/>
      <c r="B2580" s="1152"/>
      <c r="C2580" s="884"/>
      <c r="D2580" s="884"/>
      <c r="E2580" s="884"/>
      <c r="F2580" s="895"/>
      <c r="H2580" s="1153"/>
      <c r="J2580" s="1154"/>
      <c r="K2580" s="827"/>
      <c r="L2580" s="1537"/>
      <c r="M2580" s="1537"/>
      <c r="N2580" s="1067"/>
      <c r="O2580" s="1067"/>
    </row>
    <row r="2581" spans="1:15" s="886" customFormat="1">
      <c r="A2581" s="883"/>
      <c r="B2581" s="1152"/>
      <c r="C2581" s="884"/>
      <c r="D2581" s="884"/>
      <c r="E2581" s="884"/>
      <c r="F2581" s="895"/>
      <c r="H2581" s="1153"/>
      <c r="J2581" s="1154"/>
      <c r="K2581" s="827"/>
      <c r="L2581" s="1537"/>
      <c r="M2581" s="1537"/>
      <c r="N2581" s="1067"/>
      <c r="O2581" s="1067"/>
    </row>
    <row r="2582" spans="1:15" s="886" customFormat="1">
      <c r="A2582" s="883"/>
      <c r="B2582" s="1152"/>
      <c r="C2582" s="884"/>
      <c r="D2582" s="884"/>
      <c r="E2582" s="884"/>
      <c r="F2582" s="895"/>
      <c r="H2582" s="1153"/>
      <c r="J2582" s="1154"/>
      <c r="K2582" s="827"/>
      <c r="L2582" s="1537"/>
      <c r="M2582" s="1537"/>
      <c r="N2582" s="1067"/>
      <c r="O2582" s="1067"/>
    </row>
    <row r="2583" spans="1:15" s="886" customFormat="1">
      <c r="A2583" s="883"/>
      <c r="B2583" s="1152"/>
      <c r="C2583" s="884"/>
      <c r="D2583" s="884"/>
      <c r="E2583" s="884"/>
      <c r="F2583" s="895"/>
      <c r="H2583" s="1153"/>
      <c r="J2583" s="1154"/>
      <c r="K2583" s="827"/>
      <c r="L2583" s="1537"/>
      <c r="M2583" s="1537"/>
      <c r="N2583" s="1067"/>
      <c r="O2583" s="1067"/>
    </row>
    <row r="2584" spans="1:15" s="886" customFormat="1">
      <c r="A2584" s="883"/>
      <c r="B2584" s="1152"/>
      <c r="C2584" s="884"/>
      <c r="D2584" s="884"/>
      <c r="E2584" s="884"/>
      <c r="F2584" s="895"/>
      <c r="H2584" s="1153"/>
      <c r="J2584" s="1154"/>
      <c r="K2584" s="827"/>
      <c r="L2584" s="1537"/>
      <c r="M2584" s="1537"/>
      <c r="N2584" s="1067"/>
      <c r="O2584" s="1067"/>
    </row>
    <row r="2585" spans="1:15" s="886" customFormat="1">
      <c r="A2585" s="883"/>
      <c r="B2585" s="1152"/>
      <c r="C2585" s="884"/>
      <c r="D2585" s="884"/>
      <c r="E2585" s="884"/>
      <c r="F2585" s="895"/>
      <c r="H2585" s="1153"/>
      <c r="J2585" s="1154"/>
      <c r="K2585" s="827"/>
      <c r="L2585" s="1537"/>
      <c r="M2585" s="1537"/>
      <c r="N2585" s="1067"/>
      <c r="O2585" s="1067"/>
    </row>
    <row r="2586" spans="1:15" s="886" customFormat="1">
      <c r="A2586" s="883"/>
      <c r="B2586" s="1152"/>
      <c r="C2586" s="884"/>
      <c r="D2586" s="884"/>
      <c r="E2586" s="884"/>
      <c r="F2586" s="895"/>
      <c r="H2586" s="1153"/>
      <c r="J2586" s="1154"/>
      <c r="K2586" s="827"/>
      <c r="L2586" s="1537"/>
      <c r="M2586" s="1537"/>
      <c r="N2586" s="1067"/>
      <c r="O2586" s="1067"/>
    </row>
    <row r="2587" spans="1:15" s="886" customFormat="1">
      <c r="A2587" s="883"/>
      <c r="B2587" s="1152"/>
      <c r="C2587" s="884"/>
      <c r="D2587" s="884"/>
      <c r="E2587" s="884"/>
      <c r="F2587" s="895"/>
      <c r="H2587" s="1153"/>
      <c r="J2587" s="1154"/>
      <c r="K2587" s="827"/>
      <c r="L2587" s="1537"/>
      <c r="M2587" s="1537"/>
      <c r="N2587" s="1067"/>
      <c r="O2587" s="1067"/>
    </row>
    <row r="2588" spans="1:15" s="886" customFormat="1">
      <c r="A2588" s="883"/>
      <c r="B2588" s="1152"/>
      <c r="C2588" s="884"/>
      <c r="D2588" s="884"/>
      <c r="E2588" s="884"/>
      <c r="F2588" s="895"/>
      <c r="H2588" s="1153"/>
      <c r="J2588" s="1154"/>
      <c r="K2588" s="827"/>
      <c r="L2588" s="1537"/>
      <c r="M2588" s="1537"/>
      <c r="N2588" s="1067"/>
      <c r="O2588" s="1067"/>
    </row>
    <row r="2589" spans="1:15" s="886" customFormat="1">
      <c r="A2589" s="883"/>
      <c r="B2589" s="1152"/>
      <c r="C2589" s="884"/>
      <c r="D2589" s="884"/>
      <c r="E2589" s="884"/>
      <c r="F2589" s="895"/>
      <c r="H2589" s="1153"/>
      <c r="J2589" s="1154"/>
      <c r="K2589" s="827"/>
      <c r="L2589" s="1537"/>
      <c r="M2589" s="1537"/>
      <c r="N2589" s="1067"/>
      <c r="O2589" s="1067"/>
    </row>
    <row r="2590" spans="1:15" s="886" customFormat="1">
      <c r="A2590" s="883"/>
      <c r="B2590" s="1152"/>
      <c r="C2590" s="884"/>
      <c r="D2590" s="884"/>
      <c r="E2590" s="884"/>
      <c r="F2590" s="895"/>
      <c r="H2590" s="1153"/>
      <c r="J2590" s="1154"/>
      <c r="K2590" s="827"/>
      <c r="L2590" s="1537"/>
      <c r="M2590" s="1537"/>
      <c r="N2590" s="1067"/>
      <c r="O2590" s="1067"/>
    </row>
    <row r="2591" spans="1:15" s="886" customFormat="1">
      <c r="A2591" s="883"/>
      <c r="B2591" s="1152"/>
      <c r="C2591" s="884"/>
      <c r="D2591" s="884"/>
      <c r="E2591" s="884"/>
      <c r="F2591" s="895"/>
      <c r="H2591" s="1153"/>
      <c r="J2591" s="1154"/>
      <c r="K2591" s="827"/>
      <c r="L2591" s="1537"/>
      <c r="M2591" s="1537"/>
      <c r="N2591" s="1067"/>
      <c r="O2591" s="1067"/>
    </row>
    <row r="2592" spans="1:15" s="886" customFormat="1">
      <c r="A2592" s="883"/>
      <c r="B2592" s="1152"/>
      <c r="C2592" s="884"/>
      <c r="D2592" s="884"/>
      <c r="E2592" s="884"/>
      <c r="F2592" s="895"/>
      <c r="H2592" s="1153"/>
      <c r="J2592" s="1154"/>
      <c r="K2592" s="827"/>
      <c r="L2592" s="1537"/>
      <c r="M2592" s="1537"/>
      <c r="N2592" s="1067"/>
      <c r="O2592" s="1067"/>
    </row>
    <row r="2593" spans="1:15" s="886" customFormat="1">
      <c r="A2593" s="883"/>
      <c r="B2593" s="1152"/>
      <c r="C2593" s="884"/>
      <c r="D2593" s="884"/>
      <c r="E2593" s="884"/>
      <c r="F2593" s="895"/>
      <c r="H2593" s="1153"/>
      <c r="J2593" s="1154"/>
      <c r="K2593" s="827"/>
      <c r="L2593" s="1537"/>
      <c r="M2593" s="1537"/>
      <c r="N2593" s="1067"/>
      <c r="O2593" s="1067"/>
    </row>
    <row r="2594" spans="1:15" s="886" customFormat="1">
      <c r="A2594" s="883"/>
      <c r="B2594" s="1152"/>
      <c r="C2594" s="884"/>
      <c r="D2594" s="884"/>
      <c r="E2594" s="884"/>
      <c r="F2594" s="895"/>
      <c r="H2594" s="1153"/>
      <c r="J2594" s="1154"/>
      <c r="K2594" s="827"/>
      <c r="L2594" s="1537"/>
      <c r="M2594" s="1537"/>
      <c r="N2594" s="1067"/>
      <c r="O2594" s="1067"/>
    </row>
    <row r="2595" spans="1:15" s="886" customFormat="1">
      <c r="A2595" s="883"/>
      <c r="B2595" s="1152"/>
      <c r="C2595" s="884"/>
      <c r="D2595" s="884"/>
      <c r="E2595" s="884"/>
      <c r="F2595" s="895"/>
      <c r="H2595" s="1153"/>
      <c r="J2595" s="1154"/>
      <c r="K2595" s="827"/>
      <c r="L2595" s="1537"/>
      <c r="M2595" s="1537"/>
      <c r="N2595" s="1067"/>
      <c r="O2595" s="1067"/>
    </row>
    <row r="2596" spans="1:15" s="886" customFormat="1">
      <c r="A2596" s="883"/>
      <c r="B2596" s="1152"/>
      <c r="C2596" s="884"/>
      <c r="D2596" s="884"/>
      <c r="E2596" s="884"/>
      <c r="F2596" s="895"/>
      <c r="H2596" s="1153"/>
      <c r="J2596" s="1154"/>
      <c r="K2596" s="827"/>
      <c r="L2596" s="1537"/>
      <c r="M2596" s="1537"/>
      <c r="N2596" s="1067"/>
      <c r="O2596" s="1067"/>
    </row>
    <row r="2597" spans="1:15" s="886" customFormat="1">
      <c r="A2597" s="883"/>
      <c r="B2597" s="1152"/>
      <c r="C2597" s="884"/>
      <c r="D2597" s="884"/>
      <c r="E2597" s="884"/>
      <c r="F2597" s="895"/>
      <c r="H2597" s="1153"/>
      <c r="J2597" s="1154"/>
      <c r="K2597" s="827"/>
      <c r="L2597" s="1537"/>
      <c r="M2597" s="1537"/>
      <c r="N2597" s="1067"/>
      <c r="O2597" s="1067"/>
    </row>
    <row r="2598" spans="1:15" s="886" customFormat="1">
      <c r="A2598" s="883"/>
      <c r="B2598" s="1152"/>
      <c r="C2598" s="884"/>
      <c r="D2598" s="884"/>
      <c r="E2598" s="884"/>
      <c r="F2598" s="895"/>
      <c r="H2598" s="1153"/>
      <c r="J2598" s="1154"/>
      <c r="K2598" s="827"/>
      <c r="L2598" s="1537"/>
      <c r="M2598" s="1537"/>
      <c r="N2598" s="1067"/>
      <c r="O2598" s="1067"/>
    </row>
    <row r="2599" spans="1:15" s="886" customFormat="1">
      <c r="A2599" s="883"/>
      <c r="B2599" s="1152"/>
      <c r="C2599" s="884"/>
      <c r="D2599" s="884"/>
      <c r="E2599" s="884"/>
      <c r="F2599" s="895"/>
      <c r="H2599" s="1153"/>
      <c r="J2599" s="1154"/>
      <c r="K2599" s="827"/>
      <c r="L2599" s="1537"/>
      <c r="M2599" s="1537"/>
      <c r="N2599" s="1067"/>
      <c r="O2599" s="1067"/>
    </row>
    <row r="2600" spans="1:15" s="886" customFormat="1">
      <c r="A2600" s="883"/>
      <c r="B2600" s="1152"/>
      <c r="C2600" s="884"/>
      <c r="D2600" s="884"/>
      <c r="E2600" s="884"/>
      <c r="F2600" s="895"/>
      <c r="H2600" s="1153"/>
      <c r="J2600" s="1154"/>
      <c r="K2600" s="827"/>
      <c r="L2600" s="1537"/>
      <c r="M2600" s="1537"/>
      <c r="N2600" s="1067"/>
      <c r="O2600" s="1067"/>
    </row>
    <row r="2601" spans="1:15" s="886" customFormat="1">
      <c r="A2601" s="883"/>
      <c r="B2601" s="1152"/>
      <c r="C2601" s="884"/>
      <c r="D2601" s="884"/>
      <c r="E2601" s="884"/>
      <c r="F2601" s="895"/>
      <c r="H2601" s="1153"/>
      <c r="J2601" s="1154"/>
      <c r="K2601" s="827"/>
      <c r="L2601" s="1537"/>
      <c r="M2601" s="1537"/>
      <c r="N2601" s="1067"/>
      <c r="O2601" s="1067"/>
    </row>
    <row r="2602" spans="1:15" s="886" customFormat="1">
      <c r="A2602" s="883"/>
      <c r="B2602" s="1152"/>
      <c r="C2602" s="884"/>
      <c r="D2602" s="884"/>
      <c r="E2602" s="884"/>
      <c r="F2602" s="895"/>
      <c r="H2602" s="1153"/>
      <c r="J2602" s="1154"/>
      <c r="K2602" s="827"/>
      <c r="L2602" s="1537"/>
      <c r="M2602" s="1537"/>
      <c r="N2602" s="1067"/>
      <c r="O2602" s="1067"/>
    </row>
    <row r="2603" spans="1:15" s="886" customFormat="1">
      <c r="A2603" s="883"/>
      <c r="B2603" s="1152"/>
      <c r="C2603" s="884"/>
      <c r="D2603" s="884"/>
      <c r="E2603" s="884"/>
      <c r="F2603" s="895"/>
      <c r="H2603" s="1153"/>
      <c r="J2603" s="1154"/>
      <c r="K2603" s="827"/>
      <c r="L2603" s="1537"/>
      <c r="M2603" s="1537"/>
      <c r="N2603" s="1067"/>
      <c r="O2603" s="1067"/>
    </row>
    <row r="2604" spans="1:15" s="886" customFormat="1">
      <c r="A2604" s="883"/>
      <c r="B2604" s="1152"/>
      <c r="C2604" s="884"/>
      <c r="D2604" s="884"/>
      <c r="E2604" s="884"/>
      <c r="F2604" s="895"/>
      <c r="H2604" s="1153"/>
      <c r="J2604" s="1154"/>
      <c r="K2604" s="827"/>
      <c r="L2604" s="1537"/>
      <c r="M2604" s="1537"/>
      <c r="N2604" s="1067"/>
      <c r="O2604" s="1067"/>
    </row>
    <row r="2605" spans="1:15" s="886" customFormat="1">
      <c r="A2605" s="883"/>
      <c r="B2605" s="1152"/>
      <c r="C2605" s="884"/>
      <c r="D2605" s="884"/>
      <c r="E2605" s="884"/>
      <c r="F2605" s="895"/>
      <c r="H2605" s="1153"/>
      <c r="J2605" s="1154"/>
      <c r="K2605" s="827"/>
      <c r="L2605" s="1537"/>
      <c r="M2605" s="1537"/>
      <c r="N2605" s="1067"/>
      <c r="O2605" s="1067"/>
    </row>
    <row r="2606" spans="1:15" s="886" customFormat="1">
      <c r="A2606" s="883"/>
      <c r="B2606" s="1152"/>
      <c r="C2606" s="884"/>
      <c r="D2606" s="884"/>
      <c r="E2606" s="884"/>
      <c r="F2606" s="895"/>
      <c r="H2606" s="1153"/>
      <c r="J2606" s="1154"/>
      <c r="K2606" s="827"/>
      <c r="L2606" s="1537"/>
      <c r="M2606" s="1537"/>
      <c r="N2606" s="1067"/>
      <c r="O2606" s="1067"/>
    </row>
    <row r="2607" spans="1:15" s="886" customFormat="1">
      <c r="A2607" s="883"/>
      <c r="B2607" s="1152"/>
      <c r="C2607" s="884"/>
      <c r="D2607" s="884"/>
      <c r="E2607" s="884"/>
      <c r="F2607" s="895"/>
      <c r="H2607" s="1153"/>
      <c r="J2607" s="1154"/>
      <c r="K2607" s="827"/>
      <c r="L2607" s="1537"/>
      <c r="M2607" s="1537"/>
      <c r="N2607" s="1067"/>
      <c r="O2607" s="1067"/>
    </row>
    <row r="2608" spans="1:15" s="886" customFormat="1">
      <c r="A2608" s="883"/>
      <c r="B2608" s="1152"/>
      <c r="C2608" s="884"/>
      <c r="D2608" s="884"/>
      <c r="E2608" s="884"/>
      <c r="F2608" s="895"/>
      <c r="H2608" s="1153"/>
      <c r="J2608" s="1154"/>
      <c r="K2608" s="827"/>
      <c r="L2608" s="1537"/>
      <c r="M2608" s="1537"/>
      <c r="N2608" s="1067"/>
      <c r="O2608" s="1067"/>
    </row>
    <row r="2609" spans="1:15" s="886" customFormat="1">
      <c r="A2609" s="883"/>
      <c r="B2609" s="1152"/>
      <c r="C2609" s="884"/>
      <c r="D2609" s="884"/>
      <c r="E2609" s="884"/>
      <c r="F2609" s="895"/>
      <c r="H2609" s="1153"/>
      <c r="J2609" s="1154"/>
      <c r="K2609" s="827"/>
      <c r="L2609" s="1537"/>
      <c r="M2609" s="1537"/>
      <c r="N2609" s="1067"/>
      <c r="O2609" s="1067"/>
    </row>
    <row r="2610" spans="1:15" s="886" customFormat="1">
      <c r="A2610" s="883"/>
      <c r="B2610" s="1152"/>
      <c r="C2610" s="884"/>
      <c r="D2610" s="884"/>
      <c r="E2610" s="884"/>
      <c r="F2610" s="895"/>
      <c r="H2610" s="1153"/>
      <c r="J2610" s="1154"/>
      <c r="K2610" s="827"/>
      <c r="L2610" s="1537"/>
      <c r="M2610" s="1537"/>
      <c r="N2610" s="1067"/>
      <c r="O2610" s="1067"/>
    </row>
    <row r="2611" spans="1:15" s="886" customFormat="1">
      <c r="A2611" s="883"/>
      <c r="B2611" s="1152"/>
      <c r="C2611" s="884"/>
      <c r="D2611" s="884"/>
      <c r="E2611" s="884"/>
      <c r="F2611" s="895"/>
      <c r="H2611" s="1153"/>
      <c r="J2611" s="1154"/>
      <c r="K2611" s="827"/>
      <c r="L2611" s="1537"/>
      <c r="M2611" s="1537"/>
      <c r="N2611" s="1067"/>
      <c r="O2611" s="1067"/>
    </row>
    <row r="2612" spans="1:15" s="886" customFormat="1">
      <c r="A2612" s="883"/>
      <c r="B2612" s="1152"/>
      <c r="C2612" s="884"/>
      <c r="D2612" s="884"/>
      <c r="E2612" s="884"/>
      <c r="F2612" s="895"/>
      <c r="H2612" s="1153"/>
      <c r="J2612" s="1154"/>
      <c r="K2612" s="827"/>
      <c r="L2612" s="1537"/>
      <c r="M2612" s="1537"/>
      <c r="N2612" s="1067"/>
      <c r="O2612" s="1067"/>
    </row>
    <row r="2613" spans="1:15" s="886" customFormat="1">
      <c r="A2613" s="883"/>
      <c r="B2613" s="1152"/>
      <c r="C2613" s="884"/>
      <c r="D2613" s="884"/>
      <c r="E2613" s="884"/>
      <c r="F2613" s="895"/>
      <c r="H2613" s="1153"/>
      <c r="J2613" s="1154"/>
      <c r="K2613" s="827"/>
      <c r="L2613" s="1537"/>
      <c r="M2613" s="1537"/>
      <c r="N2613" s="1067"/>
      <c r="O2613" s="1067"/>
    </row>
    <row r="2614" spans="1:15" s="886" customFormat="1">
      <c r="A2614" s="883"/>
      <c r="B2614" s="1152"/>
      <c r="C2614" s="884"/>
      <c r="D2614" s="884"/>
      <c r="E2614" s="884"/>
      <c r="F2614" s="895"/>
      <c r="H2614" s="1153"/>
      <c r="J2614" s="1154"/>
      <c r="K2614" s="827"/>
      <c r="L2614" s="1537"/>
      <c r="M2614" s="1537"/>
      <c r="N2614" s="1067"/>
      <c r="O2614" s="1067"/>
    </row>
    <row r="2615" spans="1:15" s="886" customFormat="1">
      <c r="A2615" s="883"/>
      <c r="B2615" s="1152"/>
      <c r="C2615" s="884"/>
      <c r="D2615" s="884"/>
      <c r="E2615" s="884"/>
      <c r="F2615" s="895"/>
      <c r="H2615" s="1153"/>
      <c r="J2615" s="1154"/>
      <c r="K2615" s="827"/>
      <c r="L2615" s="1537"/>
      <c r="M2615" s="1537"/>
      <c r="N2615" s="1067"/>
      <c r="O2615" s="1067"/>
    </row>
    <row r="2616" spans="1:15" s="886" customFormat="1">
      <c r="A2616" s="883"/>
      <c r="B2616" s="1152"/>
      <c r="C2616" s="884"/>
      <c r="D2616" s="884"/>
      <c r="E2616" s="884"/>
      <c r="F2616" s="895"/>
      <c r="H2616" s="1153"/>
      <c r="J2616" s="1154"/>
      <c r="K2616" s="827"/>
      <c r="L2616" s="1537"/>
      <c r="M2616" s="1537"/>
      <c r="N2616" s="1067"/>
      <c r="O2616" s="1067"/>
    </row>
    <row r="2617" spans="1:15" s="886" customFormat="1">
      <c r="A2617" s="883"/>
      <c r="B2617" s="1152"/>
      <c r="C2617" s="884"/>
      <c r="D2617" s="884"/>
      <c r="E2617" s="884"/>
      <c r="F2617" s="895"/>
      <c r="H2617" s="1153"/>
      <c r="J2617" s="1154"/>
      <c r="K2617" s="827"/>
      <c r="L2617" s="1537"/>
      <c r="M2617" s="1537"/>
      <c r="N2617" s="1067"/>
      <c r="O2617" s="1067"/>
    </row>
    <row r="2618" spans="1:15" s="886" customFormat="1">
      <c r="A2618" s="883"/>
      <c r="B2618" s="1152"/>
      <c r="C2618" s="884"/>
      <c r="D2618" s="884"/>
      <c r="E2618" s="884"/>
      <c r="F2618" s="895"/>
      <c r="H2618" s="1153"/>
      <c r="J2618" s="1154"/>
      <c r="K2618" s="827"/>
      <c r="L2618" s="1537"/>
      <c r="M2618" s="1537"/>
      <c r="N2618" s="1067"/>
      <c r="O2618" s="1067"/>
    </row>
    <row r="2619" spans="1:15" s="886" customFormat="1">
      <c r="A2619" s="883"/>
      <c r="B2619" s="1152"/>
      <c r="C2619" s="884"/>
      <c r="D2619" s="884"/>
      <c r="E2619" s="884"/>
      <c r="F2619" s="895"/>
      <c r="H2619" s="1153"/>
      <c r="J2619" s="1154"/>
      <c r="K2619" s="827"/>
      <c r="L2619" s="1537"/>
      <c r="M2619" s="1537"/>
      <c r="N2619" s="1067"/>
      <c r="O2619" s="1067"/>
    </row>
    <row r="2620" spans="1:15" s="886" customFormat="1">
      <c r="A2620" s="883"/>
      <c r="B2620" s="1152"/>
      <c r="C2620" s="884"/>
      <c r="D2620" s="884"/>
      <c r="E2620" s="884"/>
      <c r="F2620" s="895"/>
      <c r="H2620" s="1153"/>
      <c r="J2620" s="1154"/>
      <c r="K2620" s="827"/>
      <c r="L2620" s="1537"/>
      <c r="M2620" s="1537"/>
      <c r="N2620" s="1067"/>
      <c r="O2620" s="1067"/>
    </row>
    <row r="2621" spans="1:15" s="886" customFormat="1">
      <c r="A2621" s="883"/>
      <c r="B2621" s="1152"/>
      <c r="C2621" s="884"/>
      <c r="D2621" s="884"/>
      <c r="E2621" s="884"/>
      <c r="F2621" s="895"/>
      <c r="H2621" s="1153"/>
      <c r="J2621" s="1154"/>
      <c r="K2621" s="827"/>
      <c r="L2621" s="1537"/>
      <c r="M2621" s="1537"/>
      <c r="N2621" s="1067"/>
      <c r="O2621" s="1067"/>
    </row>
    <row r="2622" spans="1:15" s="886" customFormat="1">
      <c r="A2622" s="883"/>
      <c r="B2622" s="1152"/>
      <c r="C2622" s="884"/>
      <c r="D2622" s="884"/>
      <c r="E2622" s="884"/>
      <c r="F2622" s="895"/>
      <c r="H2622" s="1153"/>
      <c r="J2622" s="1154"/>
      <c r="K2622" s="827"/>
      <c r="L2622" s="1537"/>
      <c r="M2622" s="1537"/>
      <c r="N2622" s="1067"/>
      <c r="O2622" s="1067"/>
    </row>
    <row r="2623" spans="1:15" s="886" customFormat="1">
      <c r="A2623" s="883"/>
      <c r="B2623" s="1152"/>
      <c r="C2623" s="884"/>
      <c r="D2623" s="884"/>
      <c r="E2623" s="884"/>
      <c r="F2623" s="895"/>
      <c r="H2623" s="1153"/>
      <c r="J2623" s="1154"/>
      <c r="K2623" s="827"/>
      <c r="L2623" s="1537"/>
      <c r="M2623" s="1537"/>
      <c r="N2623" s="1067"/>
      <c r="O2623" s="1067"/>
    </row>
    <row r="2624" spans="1:15" s="886" customFormat="1">
      <c r="A2624" s="883"/>
      <c r="B2624" s="1152"/>
      <c r="C2624" s="884"/>
      <c r="D2624" s="884"/>
      <c r="E2624" s="884"/>
      <c r="F2624" s="895"/>
      <c r="H2624" s="1153"/>
      <c r="J2624" s="1154"/>
      <c r="K2624" s="827"/>
      <c r="L2624" s="1537"/>
      <c r="M2624" s="1537"/>
      <c r="N2624" s="1067"/>
      <c r="O2624" s="1067"/>
    </row>
    <row r="2625" spans="1:15" s="886" customFormat="1">
      <c r="A2625" s="883"/>
      <c r="B2625" s="1152"/>
      <c r="C2625" s="884"/>
      <c r="D2625" s="884"/>
      <c r="E2625" s="884"/>
      <c r="F2625" s="895"/>
      <c r="H2625" s="1153"/>
      <c r="J2625" s="1154"/>
      <c r="K2625" s="827"/>
      <c r="L2625" s="1537"/>
      <c r="M2625" s="1537"/>
      <c r="N2625" s="1067"/>
      <c r="O2625" s="1067"/>
    </row>
    <row r="2626" spans="1:15" s="886" customFormat="1">
      <c r="A2626" s="883"/>
      <c r="B2626" s="1152"/>
      <c r="C2626" s="884"/>
      <c r="D2626" s="884"/>
      <c r="E2626" s="884"/>
      <c r="F2626" s="895"/>
      <c r="H2626" s="1153"/>
      <c r="J2626" s="1154"/>
      <c r="K2626" s="827"/>
      <c r="L2626" s="1537"/>
      <c r="M2626" s="1537"/>
      <c r="N2626" s="1067"/>
      <c r="O2626" s="1067"/>
    </row>
    <row r="2627" spans="1:15" s="886" customFormat="1">
      <c r="A2627" s="883"/>
      <c r="B2627" s="1152"/>
      <c r="C2627" s="884"/>
      <c r="D2627" s="884"/>
      <c r="E2627" s="884"/>
      <c r="F2627" s="895"/>
      <c r="H2627" s="1153"/>
      <c r="J2627" s="1154"/>
      <c r="K2627" s="827"/>
      <c r="L2627" s="1537"/>
      <c r="M2627" s="1537"/>
      <c r="N2627" s="1067"/>
      <c r="O2627" s="1067"/>
    </row>
    <row r="2628" spans="1:15" s="886" customFormat="1">
      <c r="A2628" s="883"/>
      <c r="B2628" s="1152"/>
      <c r="C2628" s="884"/>
      <c r="D2628" s="884"/>
      <c r="E2628" s="884"/>
      <c r="F2628" s="895"/>
      <c r="H2628" s="1153"/>
      <c r="J2628" s="1154"/>
      <c r="K2628" s="827"/>
      <c r="L2628" s="1537"/>
      <c r="M2628" s="1537"/>
      <c r="N2628" s="1067"/>
      <c r="O2628" s="1067"/>
    </row>
    <row r="2629" spans="1:15" s="886" customFormat="1">
      <c r="A2629" s="883"/>
      <c r="B2629" s="1152"/>
      <c r="C2629" s="884"/>
      <c r="D2629" s="884"/>
      <c r="E2629" s="884"/>
      <c r="F2629" s="895"/>
      <c r="H2629" s="1153"/>
      <c r="J2629" s="1154"/>
      <c r="K2629" s="827"/>
      <c r="L2629" s="1537"/>
      <c r="M2629" s="1537"/>
      <c r="N2629" s="1067"/>
      <c r="O2629" s="1067"/>
    </row>
    <row r="2630" spans="1:15" s="886" customFormat="1">
      <c r="A2630" s="883"/>
      <c r="B2630" s="1152"/>
      <c r="C2630" s="884"/>
      <c r="D2630" s="884"/>
      <c r="E2630" s="884"/>
      <c r="F2630" s="895"/>
      <c r="H2630" s="1153"/>
      <c r="J2630" s="1154"/>
      <c r="K2630" s="827"/>
      <c r="L2630" s="1537"/>
      <c r="M2630" s="1537"/>
      <c r="N2630" s="1067"/>
      <c r="O2630" s="1067"/>
    </row>
    <row r="2631" spans="1:15" s="886" customFormat="1">
      <c r="A2631" s="883"/>
      <c r="B2631" s="1152"/>
      <c r="C2631" s="884"/>
      <c r="D2631" s="884"/>
      <c r="E2631" s="884"/>
      <c r="F2631" s="895"/>
      <c r="H2631" s="1153"/>
      <c r="J2631" s="1154"/>
      <c r="K2631" s="827"/>
      <c r="L2631" s="1537"/>
      <c r="M2631" s="1537"/>
      <c r="N2631" s="1067"/>
      <c r="O2631" s="1067"/>
    </row>
    <row r="2632" spans="1:15" s="886" customFormat="1">
      <c r="A2632" s="883"/>
      <c r="B2632" s="1152"/>
      <c r="C2632" s="884"/>
      <c r="D2632" s="884"/>
      <c r="E2632" s="884"/>
      <c r="F2632" s="895"/>
      <c r="H2632" s="1153"/>
      <c r="J2632" s="1154"/>
      <c r="K2632" s="827"/>
      <c r="L2632" s="1537"/>
      <c r="M2632" s="1537"/>
      <c r="N2632" s="1067"/>
      <c r="O2632" s="1067"/>
    </row>
    <row r="2633" spans="1:15" s="886" customFormat="1">
      <c r="A2633" s="883"/>
      <c r="B2633" s="1152"/>
      <c r="C2633" s="884"/>
      <c r="D2633" s="884"/>
      <c r="E2633" s="884"/>
      <c r="F2633" s="895"/>
      <c r="H2633" s="1153"/>
      <c r="J2633" s="1154"/>
      <c r="K2633" s="827"/>
      <c r="L2633" s="1537"/>
      <c r="M2633" s="1537"/>
      <c r="N2633" s="1067"/>
      <c r="O2633" s="1067"/>
    </row>
    <row r="2634" spans="1:15" s="886" customFormat="1">
      <c r="A2634" s="883"/>
      <c r="B2634" s="1152"/>
      <c r="C2634" s="884"/>
      <c r="D2634" s="884"/>
      <c r="E2634" s="884"/>
      <c r="F2634" s="895"/>
      <c r="H2634" s="1153"/>
      <c r="J2634" s="1154"/>
      <c r="K2634" s="827"/>
      <c r="L2634" s="1537"/>
      <c r="M2634" s="1537"/>
      <c r="N2634" s="1067"/>
      <c r="O2634" s="1067"/>
    </row>
    <row r="2635" spans="1:15" s="886" customFormat="1">
      <c r="A2635" s="883"/>
      <c r="B2635" s="1152"/>
      <c r="C2635" s="884"/>
      <c r="D2635" s="884"/>
      <c r="E2635" s="884"/>
      <c r="F2635" s="895"/>
      <c r="H2635" s="1153"/>
      <c r="J2635" s="1154"/>
      <c r="K2635" s="827"/>
      <c r="L2635" s="1537"/>
      <c r="M2635" s="1537"/>
      <c r="N2635" s="1067"/>
      <c r="O2635" s="1067"/>
    </row>
    <row r="2636" spans="1:15" s="886" customFormat="1">
      <c r="A2636" s="883"/>
      <c r="B2636" s="1152"/>
      <c r="C2636" s="884"/>
      <c r="D2636" s="884"/>
      <c r="E2636" s="884"/>
      <c r="F2636" s="895"/>
      <c r="H2636" s="1153"/>
      <c r="J2636" s="1154"/>
      <c r="K2636" s="827"/>
      <c r="L2636" s="1537"/>
      <c r="M2636" s="1537"/>
      <c r="N2636" s="1067"/>
      <c r="O2636" s="1067"/>
    </row>
    <row r="2637" spans="1:15" s="886" customFormat="1">
      <c r="A2637" s="883"/>
      <c r="B2637" s="1152"/>
      <c r="C2637" s="884"/>
      <c r="D2637" s="884"/>
      <c r="E2637" s="884"/>
      <c r="F2637" s="895"/>
      <c r="H2637" s="1153"/>
      <c r="J2637" s="1154"/>
      <c r="K2637" s="827"/>
      <c r="L2637" s="1537"/>
      <c r="M2637" s="1537"/>
      <c r="N2637" s="1067"/>
      <c r="O2637" s="1067"/>
    </row>
    <row r="2638" spans="1:15" s="886" customFormat="1">
      <c r="A2638" s="883"/>
      <c r="B2638" s="1152"/>
      <c r="C2638" s="884"/>
      <c r="D2638" s="884"/>
      <c r="E2638" s="884"/>
      <c r="F2638" s="895"/>
      <c r="H2638" s="1153"/>
      <c r="J2638" s="1154"/>
      <c r="K2638" s="827"/>
      <c r="L2638" s="1537"/>
      <c r="M2638" s="1537"/>
      <c r="N2638" s="1067"/>
      <c r="O2638" s="1067"/>
    </row>
    <row r="2639" spans="1:15" s="886" customFormat="1">
      <c r="A2639" s="883"/>
      <c r="B2639" s="1152"/>
      <c r="C2639" s="884"/>
      <c r="D2639" s="884"/>
      <c r="E2639" s="884"/>
      <c r="F2639" s="895"/>
      <c r="H2639" s="1153"/>
      <c r="J2639" s="1154"/>
      <c r="K2639" s="827"/>
      <c r="L2639" s="1537"/>
      <c r="M2639" s="1537"/>
      <c r="N2639" s="1067"/>
      <c r="O2639" s="1067"/>
    </row>
    <row r="2640" spans="1:15" s="886" customFormat="1">
      <c r="A2640" s="883"/>
      <c r="B2640" s="1152"/>
      <c r="C2640" s="884"/>
      <c r="D2640" s="884"/>
      <c r="E2640" s="884"/>
      <c r="F2640" s="895"/>
      <c r="H2640" s="1153"/>
      <c r="J2640" s="1154"/>
      <c r="K2640" s="827"/>
      <c r="L2640" s="1537"/>
      <c r="M2640" s="1537"/>
      <c r="N2640" s="1067"/>
      <c r="O2640" s="1067"/>
    </row>
    <row r="2641" spans="1:15" s="886" customFormat="1">
      <c r="A2641" s="883"/>
      <c r="B2641" s="1152"/>
      <c r="C2641" s="884"/>
      <c r="D2641" s="884"/>
      <c r="E2641" s="884"/>
      <c r="F2641" s="895"/>
      <c r="H2641" s="1153"/>
      <c r="J2641" s="1154"/>
      <c r="K2641" s="827"/>
      <c r="L2641" s="1537"/>
      <c r="M2641" s="1537"/>
      <c r="N2641" s="1067"/>
      <c r="O2641" s="1067"/>
    </row>
    <row r="2642" spans="1:15" s="886" customFormat="1">
      <c r="A2642" s="883"/>
      <c r="B2642" s="1152"/>
      <c r="C2642" s="884"/>
      <c r="D2642" s="884"/>
      <c r="E2642" s="884"/>
      <c r="F2642" s="895"/>
      <c r="H2642" s="1153"/>
      <c r="J2642" s="1154"/>
      <c r="K2642" s="827"/>
      <c r="L2642" s="1537"/>
      <c r="M2642" s="1537"/>
      <c r="N2642" s="1067"/>
      <c r="O2642" s="1067"/>
    </row>
    <row r="2643" spans="1:15" s="886" customFormat="1">
      <c r="A2643" s="883"/>
      <c r="B2643" s="1152"/>
      <c r="C2643" s="884"/>
      <c r="D2643" s="884"/>
      <c r="E2643" s="884"/>
      <c r="F2643" s="895"/>
      <c r="H2643" s="1153"/>
      <c r="J2643" s="1154"/>
      <c r="K2643" s="827"/>
      <c r="L2643" s="1537"/>
      <c r="M2643" s="1537"/>
      <c r="N2643" s="1067"/>
      <c r="O2643" s="1067"/>
    </row>
    <row r="2644" spans="1:15" s="886" customFormat="1">
      <c r="A2644" s="883"/>
      <c r="B2644" s="1152"/>
      <c r="C2644" s="884"/>
      <c r="D2644" s="884"/>
      <c r="E2644" s="884"/>
      <c r="F2644" s="895"/>
      <c r="H2644" s="1153"/>
      <c r="J2644" s="1154"/>
      <c r="K2644" s="827"/>
      <c r="L2644" s="1537"/>
      <c r="M2644" s="1537"/>
      <c r="N2644" s="1067"/>
      <c r="O2644" s="1067"/>
    </row>
    <row r="2645" spans="1:15" s="886" customFormat="1">
      <c r="A2645" s="883"/>
      <c r="B2645" s="1152"/>
      <c r="C2645" s="884"/>
      <c r="D2645" s="884"/>
      <c r="E2645" s="884"/>
      <c r="F2645" s="895"/>
      <c r="H2645" s="1153"/>
      <c r="J2645" s="1154"/>
      <c r="K2645" s="827"/>
      <c r="L2645" s="1537"/>
      <c r="M2645" s="1537"/>
      <c r="N2645" s="1067"/>
      <c r="O2645" s="1067"/>
    </row>
    <row r="2646" spans="1:15" s="886" customFormat="1">
      <c r="A2646" s="883"/>
      <c r="B2646" s="1152"/>
      <c r="C2646" s="884"/>
      <c r="D2646" s="884"/>
      <c r="E2646" s="884"/>
      <c r="F2646" s="895"/>
      <c r="H2646" s="1153"/>
      <c r="J2646" s="1154"/>
      <c r="K2646" s="827"/>
      <c r="L2646" s="1537"/>
      <c r="M2646" s="1537"/>
      <c r="N2646" s="1067"/>
      <c r="O2646" s="1067"/>
    </row>
    <row r="2647" spans="1:15" s="886" customFormat="1">
      <c r="A2647" s="883"/>
      <c r="B2647" s="1152"/>
      <c r="C2647" s="884"/>
      <c r="D2647" s="884"/>
      <c r="E2647" s="884"/>
      <c r="F2647" s="895"/>
      <c r="H2647" s="1153"/>
      <c r="J2647" s="1154"/>
      <c r="K2647" s="827"/>
      <c r="L2647" s="1537"/>
      <c r="M2647" s="1537"/>
      <c r="N2647" s="1067"/>
      <c r="O2647" s="1067"/>
    </row>
    <row r="2648" spans="1:15" s="886" customFormat="1">
      <c r="A2648" s="883"/>
      <c r="B2648" s="1152"/>
      <c r="C2648" s="884"/>
      <c r="D2648" s="884"/>
      <c r="E2648" s="884"/>
      <c r="F2648" s="895"/>
      <c r="H2648" s="1153"/>
      <c r="J2648" s="1154"/>
      <c r="K2648" s="827"/>
      <c r="L2648" s="1537"/>
      <c r="M2648" s="1537"/>
      <c r="N2648" s="1067"/>
      <c r="O2648" s="1067"/>
    </row>
    <row r="2649" spans="1:15" s="886" customFormat="1">
      <c r="A2649" s="883"/>
      <c r="B2649" s="1152"/>
      <c r="C2649" s="884"/>
      <c r="D2649" s="884"/>
      <c r="E2649" s="884"/>
      <c r="F2649" s="895"/>
      <c r="H2649" s="1153"/>
      <c r="J2649" s="1154"/>
      <c r="K2649" s="827"/>
      <c r="L2649" s="1537"/>
      <c r="M2649" s="1537"/>
      <c r="N2649" s="1067"/>
      <c r="O2649" s="1067"/>
    </row>
    <row r="2650" spans="1:15" s="886" customFormat="1">
      <c r="A2650" s="883"/>
      <c r="B2650" s="1152"/>
      <c r="C2650" s="884"/>
      <c r="D2650" s="884"/>
      <c r="E2650" s="884"/>
      <c r="F2650" s="895"/>
      <c r="H2650" s="1153"/>
      <c r="J2650" s="1154"/>
      <c r="K2650" s="827"/>
      <c r="L2650" s="1537"/>
      <c r="M2650" s="1537"/>
      <c r="N2650" s="1067"/>
      <c r="O2650" s="1067"/>
    </row>
    <row r="2651" spans="1:15" s="886" customFormat="1">
      <c r="A2651" s="883"/>
      <c r="B2651" s="1152"/>
      <c r="C2651" s="884"/>
      <c r="D2651" s="884"/>
      <c r="E2651" s="884"/>
      <c r="F2651" s="895"/>
      <c r="H2651" s="1153"/>
      <c r="J2651" s="1154"/>
      <c r="K2651" s="827"/>
      <c r="L2651" s="1537"/>
      <c r="M2651" s="1537"/>
      <c r="N2651" s="1067"/>
      <c r="O2651" s="1067"/>
    </row>
    <row r="2652" spans="1:15" s="886" customFormat="1">
      <c r="A2652" s="883"/>
      <c r="B2652" s="1152"/>
      <c r="C2652" s="884"/>
      <c r="D2652" s="884"/>
      <c r="E2652" s="884"/>
      <c r="F2652" s="895"/>
      <c r="H2652" s="1153"/>
      <c r="J2652" s="1154"/>
      <c r="K2652" s="827"/>
      <c r="L2652" s="1537"/>
      <c r="M2652" s="1537"/>
      <c r="N2652" s="1067"/>
      <c r="O2652" s="1067"/>
    </row>
    <row r="2653" spans="1:15" s="886" customFormat="1">
      <c r="A2653" s="883"/>
      <c r="B2653" s="1152"/>
      <c r="C2653" s="884"/>
      <c r="D2653" s="884"/>
      <c r="E2653" s="884"/>
      <c r="F2653" s="895"/>
      <c r="H2653" s="1153"/>
      <c r="J2653" s="1154"/>
      <c r="K2653" s="827"/>
      <c r="L2653" s="1537"/>
      <c r="M2653" s="1537"/>
      <c r="N2653" s="1067"/>
      <c r="O2653" s="1067"/>
    </row>
    <row r="2654" spans="1:15" s="886" customFormat="1">
      <c r="A2654" s="883"/>
      <c r="B2654" s="1152"/>
      <c r="C2654" s="884"/>
      <c r="D2654" s="884"/>
      <c r="E2654" s="884"/>
      <c r="F2654" s="895"/>
      <c r="H2654" s="1153"/>
      <c r="J2654" s="1154"/>
      <c r="K2654" s="827"/>
      <c r="L2654" s="1537"/>
      <c r="M2654" s="1537"/>
      <c r="N2654" s="1067"/>
      <c r="O2654" s="1067"/>
    </row>
    <row r="2655" spans="1:15" s="886" customFormat="1">
      <c r="A2655" s="883"/>
      <c r="B2655" s="1152"/>
      <c r="C2655" s="884"/>
      <c r="D2655" s="884"/>
      <c r="E2655" s="884"/>
      <c r="F2655" s="895"/>
      <c r="H2655" s="1153"/>
      <c r="J2655" s="1154"/>
      <c r="K2655" s="827"/>
      <c r="L2655" s="1537"/>
      <c r="M2655" s="1537"/>
      <c r="N2655" s="1067"/>
      <c r="O2655" s="1067"/>
    </row>
    <row r="2656" spans="1:15" s="886" customFormat="1">
      <c r="A2656" s="883"/>
      <c r="B2656" s="1152"/>
      <c r="C2656" s="884"/>
      <c r="D2656" s="884"/>
      <c r="E2656" s="884"/>
      <c r="F2656" s="895"/>
      <c r="H2656" s="1153"/>
      <c r="J2656" s="1154"/>
      <c r="K2656" s="827"/>
      <c r="L2656" s="1537"/>
      <c r="M2656" s="1537"/>
      <c r="N2656" s="1067"/>
      <c r="O2656" s="1067"/>
    </row>
    <row r="2657" spans="1:15" s="886" customFormat="1">
      <c r="A2657" s="883"/>
      <c r="B2657" s="1152"/>
      <c r="C2657" s="884"/>
      <c r="D2657" s="884"/>
      <c r="E2657" s="884"/>
      <c r="F2657" s="895"/>
      <c r="H2657" s="1153"/>
      <c r="J2657" s="1154"/>
      <c r="K2657" s="827"/>
      <c r="L2657" s="1537"/>
      <c r="M2657" s="1537"/>
      <c r="N2657" s="1067"/>
      <c r="O2657" s="1067"/>
    </row>
    <row r="2658" spans="1:15" s="886" customFormat="1">
      <c r="A2658" s="883"/>
      <c r="B2658" s="1152"/>
      <c r="C2658" s="884"/>
      <c r="D2658" s="884"/>
      <c r="E2658" s="884"/>
      <c r="F2658" s="895"/>
      <c r="H2658" s="1153"/>
      <c r="J2658" s="1154"/>
      <c r="K2658" s="827"/>
      <c r="L2658" s="1537"/>
      <c r="M2658" s="1537"/>
      <c r="N2658" s="1067"/>
      <c r="O2658" s="1067"/>
    </row>
    <row r="2659" spans="1:15" s="886" customFormat="1">
      <c r="A2659" s="883"/>
      <c r="B2659" s="1152"/>
      <c r="C2659" s="884"/>
      <c r="D2659" s="884"/>
      <c r="E2659" s="884"/>
      <c r="F2659" s="895"/>
      <c r="H2659" s="1153"/>
      <c r="J2659" s="1154"/>
      <c r="K2659" s="827"/>
      <c r="L2659" s="1537"/>
      <c r="M2659" s="1537"/>
      <c r="N2659" s="1067"/>
      <c r="O2659" s="1067"/>
    </row>
    <row r="2660" spans="1:15" s="886" customFormat="1">
      <c r="A2660" s="883"/>
      <c r="B2660" s="1152"/>
      <c r="C2660" s="884"/>
      <c r="D2660" s="884"/>
      <c r="E2660" s="884"/>
      <c r="F2660" s="895"/>
      <c r="H2660" s="1153"/>
      <c r="J2660" s="1154"/>
      <c r="K2660" s="827"/>
      <c r="L2660" s="1537"/>
      <c r="M2660" s="1537"/>
      <c r="N2660" s="1067"/>
      <c r="O2660" s="1067"/>
    </row>
    <row r="2661" spans="1:15" s="886" customFormat="1">
      <c r="A2661" s="883"/>
      <c r="B2661" s="1152"/>
      <c r="C2661" s="884"/>
      <c r="D2661" s="884"/>
      <c r="E2661" s="884"/>
      <c r="F2661" s="895"/>
      <c r="H2661" s="1153"/>
      <c r="J2661" s="1154"/>
      <c r="K2661" s="827"/>
      <c r="L2661" s="1537"/>
      <c r="M2661" s="1537"/>
      <c r="N2661" s="1067"/>
      <c r="O2661" s="1067"/>
    </row>
    <row r="2662" spans="1:15" s="886" customFormat="1">
      <c r="A2662" s="883"/>
      <c r="B2662" s="1152"/>
      <c r="C2662" s="884"/>
      <c r="D2662" s="884"/>
      <c r="E2662" s="884"/>
      <c r="F2662" s="895"/>
      <c r="H2662" s="1153"/>
      <c r="J2662" s="1154"/>
      <c r="K2662" s="827"/>
      <c r="L2662" s="1537"/>
      <c r="M2662" s="1537"/>
      <c r="N2662" s="1067"/>
      <c r="O2662" s="1067"/>
    </row>
    <row r="2663" spans="1:15" s="886" customFormat="1">
      <c r="A2663" s="883"/>
      <c r="B2663" s="1152"/>
      <c r="C2663" s="884"/>
      <c r="D2663" s="884"/>
      <c r="E2663" s="884"/>
      <c r="F2663" s="895"/>
      <c r="H2663" s="1153"/>
      <c r="J2663" s="1154"/>
      <c r="K2663" s="827"/>
      <c r="L2663" s="1537"/>
      <c r="M2663" s="1537"/>
      <c r="N2663" s="1067"/>
      <c r="O2663" s="1067"/>
    </row>
    <row r="2664" spans="1:15" s="886" customFormat="1">
      <c r="A2664" s="883"/>
      <c r="B2664" s="1152"/>
      <c r="C2664" s="884"/>
      <c r="D2664" s="884"/>
      <c r="E2664" s="884"/>
      <c r="F2664" s="895"/>
      <c r="H2664" s="1153"/>
      <c r="J2664" s="1154"/>
      <c r="K2664" s="827"/>
      <c r="L2664" s="1537"/>
      <c r="M2664" s="1537"/>
      <c r="N2664" s="1067"/>
      <c r="O2664" s="1067"/>
    </row>
    <row r="2665" spans="1:15" s="886" customFormat="1">
      <c r="A2665" s="883"/>
      <c r="B2665" s="1152"/>
      <c r="C2665" s="884"/>
      <c r="D2665" s="884"/>
      <c r="E2665" s="884"/>
      <c r="F2665" s="895"/>
      <c r="H2665" s="1153"/>
      <c r="J2665" s="1154"/>
      <c r="K2665" s="827"/>
      <c r="L2665" s="1537"/>
      <c r="M2665" s="1537"/>
      <c r="N2665" s="1067"/>
      <c r="O2665" s="1067"/>
    </row>
    <row r="2666" spans="1:15" s="886" customFormat="1">
      <c r="A2666" s="883"/>
      <c r="B2666" s="1152"/>
      <c r="C2666" s="884"/>
      <c r="D2666" s="884"/>
      <c r="E2666" s="884"/>
      <c r="F2666" s="895"/>
      <c r="H2666" s="1153"/>
      <c r="J2666" s="1154"/>
      <c r="K2666" s="827"/>
      <c r="L2666" s="1537"/>
      <c r="M2666" s="1537"/>
      <c r="N2666" s="1067"/>
      <c r="O2666" s="1067"/>
    </row>
    <row r="2667" spans="1:15" s="886" customFormat="1">
      <c r="A2667" s="883"/>
      <c r="B2667" s="1152"/>
      <c r="C2667" s="884"/>
      <c r="D2667" s="884"/>
      <c r="E2667" s="884"/>
      <c r="F2667" s="895"/>
      <c r="H2667" s="1153"/>
      <c r="J2667" s="1154"/>
      <c r="K2667" s="827"/>
      <c r="L2667" s="1537"/>
      <c r="M2667" s="1537"/>
      <c r="N2667" s="1067"/>
      <c r="O2667" s="1067"/>
    </row>
    <row r="2668" spans="1:15" s="886" customFormat="1">
      <c r="A2668" s="883"/>
      <c r="B2668" s="1152"/>
      <c r="C2668" s="884"/>
      <c r="D2668" s="884"/>
      <c r="E2668" s="884"/>
      <c r="F2668" s="895"/>
      <c r="H2668" s="1153"/>
      <c r="J2668" s="1154"/>
      <c r="K2668" s="827"/>
      <c r="L2668" s="1537"/>
      <c r="M2668" s="1537"/>
      <c r="N2668" s="1067"/>
      <c r="O2668" s="1067"/>
    </row>
    <row r="2669" spans="1:15" s="886" customFormat="1">
      <c r="A2669" s="883"/>
      <c r="B2669" s="1152"/>
      <c r="C2669" s="884"/>
      <c r="D2669" s="884"/>
      <c r="E2669" s="884"/>
      <c r="F2669" s="895"/>
      <c r="H2669" s="1153"/>
      <c r="J2669" s="1154"/>
      <c r="K2669" s="827"/>
      <c r="L2669" s="1537"/>
      <c r="M2669" s="1537"/>
      <c r="N2669" s="1067"/>
      <c r="O2669" s="1067"/>
    </row>
    <row r="2670" spans="1:15" s="886" customFormat="1">
      <c r="A2670" s="883"/>
      <c r="B2670" s="1152"/>
      <c r="C2670" s="884"/>
      <c r="D2670" s="884"/>
      <c r="E2670" s="884"/>
      <c r="F2670" s="895"/>
      <c r="H2670" s="1153"/>
      <c r="J2670" s="1154"/>
      <c r="K2670" s="827"/>
      <c r="L2670" s="1537"/>
      <c r="M2670" s="1537"/>
      <c r="N2670" s="1067"/>
      <c r="O2670" s="1067"/>
    </row>
    <row r="2671" spans="1:15" s="886" customFormat="1">
      <c r="A2671" s="883"/>
      <c r="B2671" s="1152"/>
      <c r="C2671" s="884"/>
      <c r="D2671" s="884"/>
      <c r="E2671" s="884"/>
      <c r="F2671" s="895"/>
      <c r="H2671" s="1153"/>
      <c r="J2671" s="1154"/>
      <c r="K2671" s="827"/>
      <c r="L2671" s="1537"/>
      <c r="M2671" s="1537"/>
      <c r="N2671" s="1067"/>
      <c r="O2671" s="1067"/>
    </row>
    <row r="2672" spans="1:15" s="886" customFormat="1">
      <c r="A2672" s="883"/>
      <c r="B2672" s="1152"/>
      <c r="C2672" s="884"/>
      <c r="D2672" s="884"/>
      <c r="E2672" s="884"/>
      <c r="F2672" s="895"/>
      <c r="H2672" s="1153"/>
      <c r="J2672" s="1154"/>
      <c r="K2672" s="827"/>
      <c r="L2672" s="1537"/>
      <c r="M2672" s="1537"/>
      <c r="N2672" s="1067"/>
      <c r="O2672" s="1067"/>
    </row>
    <row r="2673" spans="1:15" s="886" customFormat="1">
      <c r="A2673" s="883"/>
      <c r="B2673" s="1152"/>
      <c r="C2673" s="884"/>
      <c r="D2673" s="884"/>
      <c r="E2673" s="884"/>
      <c r="F2673" s="895"/>
      <c r="H2673" s="1153"/>
      <c r="J2673" s="1154"/>
      <c r="K2673" s="827"/>
      <c r="L2673" s="1537"/>
      <c r="M2673" s="1537"/>
      <c r="N2673" s="1067"/>
      <c r="O2673" s="1067"/>
    </row>
    <row r="2674" spans="1:15" s="886" customFormat="1">
      <c r="A2674" s="883"/>
      <c r="B2674" s="1152"/>
      <c r="C2674" s="884"/>
      <c r="D2674" s="884"/>
      <c r="E2674" s="884"/>
      <c r="F2674" s="895"/>
      <c r="H2674" s="1153"/>
      <c r="J2674" s="1154"/>
      <c r="K2674" s="827"/>
      <c r="L2674" s="1537"/>
      <c r="M2674" s="1537"/>
      <c r="N2674" s="1067"/>
      <c r="O2674" s="1067"/>
    </row>
    <row r="2675" spans="1:15" s="886" customFormat="1">
      <c r="A2675" s="883"/>
      <c r="B2675" s="1152"/>
      <c r="C2675" s="884"/>
      <c r="D2675" s="884"/>
      <c r="E2675" s="884"/>
      <c r="F2675" s="895"/>
      <c r="H2675" s="1153"/>
      <c r="J2675" s="1154"/>
      <c r="K2675" s="827"/>
      <c r="L2675" s="1537"/>
      <c r="M2675" s="1537"/>
      <c r="N2675" s="1067"/>
      <c r="O2675" s="1067"/>
    </row>
    <row r="2676" spans="1:15" s="886" customFormat="1">
      <c r="A2676" s="883"/>
      <c r="B2676" s="1152"/>
      <c r="C2676" s="884"/>
      <c r="D2676" s="884"/>
      <c r="E2676" s="884"/>
      <c r="F2676" s="895"/>
      <c r="H2676" s="1153"/>
      <c r="J2676" s="1154"/>
      <c r="K2676" s="827"/>
      <c r="L2676" s="1537"/>
      <c r="M2676" s="1537"/>
      <c r="N2676" s="1067"/>
      <c r="O2676" s="1067"/>
    </row>
    <row r="2677" spans="1:15" s="886" customFormat="1">
      <c r="A2677" s="883"/>
      <c r="B2677" s="1152"/>
      <c r="C2677" s="884"/>
      <c r="D2677" s="884"/>
      <c r="E2677" s="884"/>
      <c r="F2677" s="895"/>
      <c r="H2677" s="1153"/>
      <c r="J2677" s="1154"/>
      <c r="K2677" s="827"/>
      <c r="L2677" s="1537"/>
      <c r="M2677" s="1537"/>
      <c r="N2677" s="1067"/>
      <c r="O2677" s="1067"/>
    </row>
    <row r="2678" spans="1:15" s="886" customFormat="1">
      <c r="A2678" s="883"/>
      <c r="B2678" s="1152"/>
      <c r="C2678" s="884"/>
      <c r="D2678" s="884"/>
      <c r="E2678" s="884"/>
      <c r="F2678" s="895"/>
      <c r="H2678" s="1153"/>
      <c r="J2678" s="1154"/>
      <c r="K2678" s="827"/>
      <c r="L2678" s="1537"/>
      <c r="M2678" s="1537"/>
      <c r="N2678" s="1067"/>
      <c r="O2678" s="1067"/>
    </row>
    <row r="2679" spans="1:15" s="886" customFormat="1">
      <c r="A2679" s="883"/>
      <c r="B2679" s="1152"/>
      <c r="C2679" s="884"/>
      <c r="D2679" s="884"/>
      <c r="E2679" s="884"/>
      <c r="F2679" s="895"/>
      <c r="H2679" s="1153"/>
      <c r="J2679" s="1154"/>
      <c r="K2679" s="827"/>
      <c r="L2679" s="1537"/>
      <c r="M2679" s="1537"/>
      <c r="N2679" s="1067"/>
      <c r="O2679" s="1067"/>
    </row>
    <row r="2680" spans="1:15" s="886" customFormat="1">
      <c r="A2680" s="883"/>
      <c r="B2680" s="1152"/>
      <c r="C2680" s="884"/>
      <c r="D2680" s="884"/>
      <c r="E2680" s="884"/>
      <c r="F2680" s="895"/>
      <c r="H2680" s="1153"/>
      <c r="J2680" s="1154"/>
      <c r="K2680" s="827"/>
      <c r="L2680" s="1537"/>
      <c r="M2680" s="1537"/>
      <c r="N2680" s="1067"/>
      <c r="O2680" s="1067"/>
    </row>
    <row r="2681" spans="1:15" s="886" customFormat="1">
      <c r="A2681" s="883"/>
      <c r="B2681" s="1152"/>
      <c r="C2681" s="884"/>
      <c r="D2681" s="884"/>
      <c r="E2681" s="884"/>
      <c r="F2681" s="895"/>
      <c r="H2681" s="1153"/>
      <c r="J2681" s="1154"/>
      <c r="K2681" s="827"/>
      <c r="L2681" s="1537"/>
      <c r="M2681" s="1537"/>
      <c r="N2681" s="1067"/>
      <c r="O2681" s="1067"/>
    </row>
    <row r="2682" spans="1:15" s="886" customFormat="1">
      <c r="A2682" s="883"/>
      <c r="B2682" s="1152"/>
      <c r="C2682" s="884"/>
      <c r="D2682" s="884"/>
      <c r="E2682" s="884"/>
      <c r="F2682" s="895"/>
      <c r="H2682" s="1153"/>
      <c r="J2682" s="1154"/>
      <c r="K2682" s="827"/>
      <c r="L2682" s="1537"/>
      <c r="M2682" s="1537"/>
      <c r="N2682" s="1067"/>
      <c r="O2682" s="1067"/>
    </row>
    <row r="2683" spans="1:15" s="886" customFormat="1">
      <c r="A2683" s="883"/>
      <c r="B2683" s="1152"/>
      <c r="C2683" s="884"/>
      <c r="D2683" s="884"/>
      <c r="E2683" s="884"/>
      <c r="F2683" s="895"/>
      <c r="H2683" s="1153"/>
      <c r="J2683" s="1154"/>
      <c r="K2683" s="827"/>
      <c r="L2683" s="1537"/>
      <c r="M2683" s="1537"/>
      <c r="N2683" s="1067"/>
      <c r="O2683" s="1067"/>
    </row>
    <row r="2684" spans="1:15" s="886" customFormat="1">
      <c r="A2684" s="883"/>
      <c r="B2684" s="1152"/>
      <c r="C2684" s="884"/>
      <c r="D2684" s="884"/>
      <c r="E2684" s="884"/>
      <c r="F2684" s="895"/>
      <c r="H2684" s="1153"/>
      <c r="J2684" s="1154"/>
      <c r="K2684" s="827"/>
      <c r="L2684" s="1537"/>
      <c r="M2684" s="1537"/>
      <c r="N2684" s="1067"/>
      <c r="O2684" s="1067"/>
    </row>
    <row r="2685" spans="1:15" s="886" customFormat="1">
      <c r="A2685" s="883"/>
      <c r="B2685" s="1152"/>
      <c r="C2685" s="884"/>
      <c r="D2685" s="884"/>
      <c r="E2685" s="884"/>
      <c r="F2685" s="895"/>
      <c r="H2685" s="1153"/>
      <c r="J2685" s="1154"/>
      <c r="K2685" s="827"/>
      <c r="L2685" s="1537"/>
      <c r="M2685" s="1537"/>
      <c r="N2685" s="1067"/>
      <c r="O2685" s="1067"/>
    </row>
    <row r="2686" spans="1:15" s="886" customFormat="1">
      <c r="A2686" s="883"/>
      <c r="B2686" s="1152"/>
      <c r="C2686" s="884"/>
      <c r="D2686" s="884"/>
      <c r="E2686" s="884"/>
      <c r="F2686" s="895"/>
      <c r="H2686" s="1153"/>
      <c r="J2686" s="1154"/>
      <c r="K2686" s="827"/>
      <c r="L2686" s="1537"/>
      <c r="M2686" s="1537"/>
      <c r="N2686" s="1067"/>
      <c r="O2686" s="1067"/>
    </row>
    <row r="2687" spans="1:15" s="886" customFormat="1">
      <c r="A2687" s="883"/>
      <c r="B2687" s="1152"/>
      <c r="C2687" s="884"/>
      <c r="D2687" s="884"/>
      <c r="E2687" s="884"/>
      <c r="F2687" s="895"/>
      <c r="H2687" s="1153"/>
      <c r="J2687" s="1154"/>
      <c r="K2687" s="827"/>
      <c r="L2687" s="1537"/>
      <c r="M2687" s="1537"/>
      <c r="N2687" s="1067"/>
      <c r="O2687" s="1067"/>
    </row>
    <row r="2688" spans="1:15" s="886" customFormat="1">
      <c r="A2688" s="883"/>
      <c r="B2688" s="1152"/>
      <c r="C2688" s="884"/>
      <c r="D2688" s="884"/>
      <c r="E2688" s="884"/>
      <c r="F2688" s="895"/>
      <c r="H2688" s="1153"/>
      <c r="J2688" s="1154"/>
      <c r="K2688" s="827"/>
      <c r="L2688" s="1537"/>
      <c r="M2688" s="1537"/>
      <c r="N2688" s="1067"/>
      <c r="O2688" s="1067"/>
    </row>
    <row r="2689" spans="1:15" s="886" customFormat="1">
      <c r="A2689" s="883"/>
      <c r="B2689" s="1152"/>
      <c r="C2689" s="884"/>
      <c r="D2689" s="884"/>
      <c r="E2689" s="884"/>
      <c r="F2689" s="895"/>
      <c r="H2689" s="1153"/>
      <c r="J2689" s="1154"/>
      <c r="K2689" s="827"/>
      <c r="L2689" s="1537"/>
      <c r="M2689" s="1537"/>
      <c r="N2689" s="1067"/>
      <c r="O2689" s="1067"/>
    </row>
    <row r="2690" spans="1:15" s="886" customFormat="1">
      <c r="A2690" s="883"/>
      <c r="B2690" s="1152"/>
      <c r="C2690" s="884"/>
      <c r="D2690" s="884"/>
      <c r="E2690" s="884"/>
      <c r="F2690" s="895"/>
      <c r="H2690" s="1153"/>
      <c r="J2690" s="1154"/>
      <c r="K2690" s="827"/>
      <c r="L2690" s="1537"/>
      <c r="M2690" s="1537"/>
      <c r="N2690" s="1067"/>
      <c r="O2690" s="1067"/>
    </row>
    <row r="2691" spans="1:15" s="886" customFormat="1">
      <c r="A2691" s="883"/>
      <c r="B2691" s="1152"/>
      <c r="C2691" s="884"/>
      <c r="D2691" s="884"/>
      <c r="E2691" s="884"/>
      <c r="F2691" s="895"/>
      <c r="H2691" s="1153"/>
      <c r="J2691" s="1154"/>
      <c r="K2691" s="827"/>
      <c r="L2691" s="1537"/>
      <c r="M2691" s="1537"/>
      <c r="N2691" s="1067"/>
      <c r="O2691" s="1067"/>
    </row>
    <row r="2692" spans="1:15" s="886" customFormat="1">
      <c r="A2692" s="883"/>
      <c r="B2692" s="1152"/>
      <c r="C2692" s="884"/>
      <c r="D2692" s="884"/>
      <c r="E2692" s="884"/>
      <c r="F2692" s="895"/>
      <c r="H2692" s="1153"/>
      <c r="J2692" s="1154"/>
      <c r="K2692" s="827"/>
      <c r="L2692" s="1537"/>
      <c r="M2692" s="1537"/>
      <c r="N2692" s="1067"/>
      <c r="O2692" s="1067"/>
    </row>
    <row r="2693" spans="1:15" s="886" customFormat="1">
      <c r="A2693" s="883"/>
      <c r="B2693" s="1152"/>
      <c r="C2693" s="884"/>
      <c r="D2693" s="884"/>
      <c r="E2693" s="884"/>
      <c r="F2693" s="895"/>
      <c r="H2693" s="1153"/>
      <c r="J2693" s="1154"/>
      <c r="K2693" s="827"/>
      <c r="L2693" s="1537"/>
      <c r="M2693" s="1537"/>
      <c r="N2693" s="1067"/>
      <c r="O2693" s="1067"/>
    </row>
    <row r="2694" spans="1:15" s="886" customFormat="1">
      <c r="A2694" s="883"/>
      <c r="B2694" s="1152"/>
      <c r="C2694" s="884"/>
      <c r="D2694" s="884"/>
      <c r="E2694" s="884"/>
      <c r="F2694" s="895"/>
      <c r="H2694" s="1153"/>
      <c r="J2694" s="1154"/>
      <c r="K2694" s="827"/>
      <c r="L2694" s="1537"/>
      <c r="M2694" s="1537"/>
      <c r="N2694" s="1067"/>
      <c r="O2694" s="1067"/>
    </row>
    <row r="2695" spans="1:15" s="886" customFormat="1">
      <c r="A2695" s="883"/>
      <c r="B2695" s="1152"/>
      <c r="C2695" s="884"/>
      <c r="D2695" s="884"/>
      <c r="E2695" s="884"/>
      <c r="F2695" s="895"/>
      <c r="H2695" s="1153"/>
      <c r="J2695" s="1154"/>
      <c r="K2695" s="827"/>
      <c r="L2695" s="1537"/>
      <c r="M2695" s="1537"/>
      <c r="N2695" s="1067"/>
      <c r="O2695" s="1067"/>
    </row>
    <row r="2696" spans="1:15" s="886" customFormat="1">
      <c r="A2696" s="883"/>
      <c r="B2696" s="1152"/>
      <c r="C2696" s="884"/>
      <c r="D2696" s="884"/>
      <c r="E2696" s="884"/>
      <c r="F2696" s="895"/>
      <c r="H2696" s="1153"/>
      <c r="J2696" s="1154"/>
      <c r="K2696" s="827"/>
      <c r="L2696" s="1537"/>
      <c r="M2696" s="1537"/>
      <c r="N2696" s="1067"/>
      <c r="O2696" s="1067"/>
    </row>
    <row r="2697" spans="1:15" s="886" customFormat="1">
      <c r="A2697" s="883"/>
      <c r="B2697" s="1152"/>
      <c r="C2697" s="884"/>
      <c r="D2697" s="884"/>
      <c r="E2697" s="884"/>
      <c r="F2697" s="895"/>
      <c r="H2697" s="1153"/>
      <c r="J2697" s="1154"/>
      <c r="K2697" s="827"/>
      <c r="L2697" s="1537"/>
      <c r="M2697" s="1537"/>
      <c r="N2697" s="1067"/>
      <c r="O2697" s="1067"/>
    </row>
    <row r="2698" spans="1:15" s="886" customFormat="1">
      <c r="A2698" s="883"/>
      <c r="B2698" s="1152"/>
      <c r="C2698" s="884"/>
      <c r="D2698" s="884"/>
      <c r="E2698" s="884"/>
      <c r="F2698" s="895"/>
      <c r="H2698" s="1153"/>
      <c r="J2698" s="1154"/>
      <c r="K2698" s="827"/>
      <c r="L2698" s="1537"/>
      <c r="M2698" s="1537"/>
      <c r="N2698" s="1067"/>
      <c r="O2698" s="1067"/>
    </row>
    <row r="2699" spans="1:15" s="886" customFormat="1">
      <c r="A2699" s="883"/>
      <c r="B2699" s="1152"/>
      <c r="C2699" s="884"/>
      <c r="D2699" s="884"/>
      <c r="E2699" s="884"/>
      <c r="F2699" s="895"/>
      <c r="H2699" s="1153"/>
      <c r="J2699" s="1154"/>
      <c r="K2699" s="827"/>
      <c r="L2699" s="1537"/>
      <c r="M2699" s="1537"/>
      <c r="N2699" s="1067"/>
      <c r="O2699" s="1067"/>
    </row>
    <row r="2700" spans="1:15" s="886" customFormat="1">
      <c r="A2700" s="883"/>
      <c r="B2700" s="1152"/>
      <c r="C2700" s="884"/>
      <c r="D2700" s="884"/>
      <c r="E2700" s="884"/>
      <c r="F2700" s="895"/>
      <c r="H2700" s="1153"/>
      <c r="J2700" s="1154"/>
      <c r="K2700" s="827"/>
      <c r="L2700" s="1537"/>
      <c r="M2700" s="1537"/>
      <c r="N2700" s="1067"/>
      <c r="O2700" s="1067"/>
    </row>
    <row r="2701" spans="1:15" s="886" customFormat="1">
      <c r="A2701" s="883"/>
      <c r="B2701" s="1152"/>
      <c r="C2701" s="884"/>
      <c r="D2701" s="884"/>
      <c r="E2701" s="884"/>
      <c r="F2701" s="895"/>
      <c r="H2701" s="1153"/>
      <c r="J2701" s="1154"/>
      <c r="K2701" s="827"/>
      <c r="L2701" s="1537"/>
      <c r="M2701" s="1537"/>
      <c r="N2701" s="1067"/>
      <c r="O2701" s="1067"/>
    </row>
    <row r="2702" spans="1:15" s="886" customFormat="1">
      <c r="A2702" s="883"/>
      <c r="B2702" s="1152"/>
      <c r="C2702" s="884"/>
      <c r="D2702" s="884"/>
      <c r="E2702" s="884"/>
      <c r="F2702" s="895"/>
      <c r="H2702" s="1153"/>
      <c r="J2702" s="1154"/>
      <c r="K2702" s="827"/>
      <c r="L2702" s="1537"/>
      <c r="M2702" s="1537"/>
      <c r="N2702" s="1067"/>
      <c r="O2702" s="1067"/>
    </row>
    <row r="2703" spans="1:15" s="886" customFormat="1">
      <c r="A2703" s="883"/>
      <c r="B2703" s="1152"/>
      <c r="C2703" s="884"/>
      <c r="D2703" s="884"/>
      <c r="E2703" s="884"/>
      <c r="F2703" s="895"/>
      <c r="H2703" s="1153"/>
      <c r="J2703" s="1154"/>
      <c r="K2703" s="827"/>
      <c r="L2703" s="1537"/>
      <c r="M2703" s="1537"/>
      <c r="N2703" s="1067"/>
      <c r="O2703" s="1067"/>
    </row>
    <row r="2704" spans="1:15" s="886" customFormat="1">
      <c r="A2704" s="883"/>
      <c r="B2704" s="1152"/>
      <c r="C2704" s="884"/>
      <c r="D2704" s="884"/>
      <c r="E2704" s="884"/>
      <c r="F2704" s="895"/>
      <c r="H2704" s="1153"/>
      <c r="J2704" s="1154"/>
      <c r="K2704" s="827"/>
      <c r="L2704" s="1537"/>
      <c r="M2704" s="1537"/>
      <c r="N2704" s="1067"/>
      <c r="O2704" s="1067"/>
    </row>
    <row r="2705" spans="1:15" s="886" customFormat="1">
      <c r="A2705" s="883"/>
      <c r="B2705" s="1152"/>
      <c r="C2705" s="884"/>
      <c r="D2705" s="884"/>
      <c r="E2705" s="884"/>
      <c r="F2705" s="895"/>
      <c r="H2705" s="1153"/>
      <c r="J2705" s="1154"/>
      <c r="K2705" s="827"/>
      <c r="L2705" s="1537"/>
      <c r="M2705" s="1537"/>
      <c r="N2705" s="1067"/>
      <c r="O2705" s="1067"/>
    </row>
    <row r="2706" spans="1:15" s="886" customFormat="1">
      <c r="A2706" s="883"/>
      <c r="B2706" s="1152"/>
      <c r="C2706" s="884"/>
      <c r="D2706" s="884"/>
      <c r="E2706" s="884"/>
      <c r="F2706" s="895"/>
      <c r="H2706" s="1153"/>
      <c r="J2706" s="1154"/>
      <c r="K2706" s="827"/>
      <c r="L2706" s="1537"/>
      <c r="M2706" s="1537"/>
      <c r="N2706" s="1067"/>
      <c r="O2706" s="1067"/>
    </row>
    <row r="2707" spans="1:15" s="886" customFormat="1">
      <c r="A2707" s="883"/>
      <c r="B2707" s="1152"/>
      <c r="C2707" s="884"/>
      <c r="D2707" s="884"/>
      <c r="E2707" s="884"/>
      <c r="F2707" s="895"/>
      <c r="H2707" s="1153"/>
      <c r="J2707" s="1154"/>
      <c r="K2707" s="827"/>
      <c r="L2707" s="1537"/>
      <c r="M2707" s="1537"/>
      <c r="N2707" s="1067"/>
      <c r="O2707" s="1067"/>
    </row>
    <row r="2708" spans="1:15" s="886" customFormat="1">
      <c r="A2708" s="883"/>
      <c r="B2708" s="1152"/>
      <c r="C2708" s="884"/>
      <c r="D2708" s="884"/>
      <c r="E2708" s="884"/>
      <c r="F2708" s="895"/>
      <c r="H2708" s="1153"/>
      <c r="J2708" s="1154"/>
      <c r="K2708" s="827"/>
      <c r="L2708" s="1537"/>
      <c r="M2708" s="1537"/>
      <c r="N2708" s="1067"/>
      <c r="O2708" s="1067"/>
    </row>
    <row r="2709" spans="1:15" s="886" customFormat="1">
      <c r="A2709" s="883"/>
      <c r="B2709" s="1152"/>
      <c r="C2709" s="884"/>
      <c r="D2709" s="884"/>
      <c r="E2709" s="884"/>
      <c r="F2709" s="895"/>
      <c r="H2709" s="1153"/>
      <c r="J2709" s="1154"/>
      <c r="K2709" s="827"/>
      <c r="L2709" s="1537"/>
      <c r="M2709" s="1537"/>
      <c r="N2709" s="1067"/>
      <c r="O2709" s="1067"/>
    </row>
    <row r="2710" spans="1:15" s="886" customFormat="1">
      <c r="A2710" s="883"/>
      <c r="B2710" s="1152"/>
      <c r="C2710" s="884"/>
      <c r="D2710" s="884"/>
      <c r="E2710" s="884"/>
      <c r="F2710" s="895"/>
      <c r="H2710" s="1153"/>
      <c r="J2710" s="1154"/>
      <c r="K2710" s="827"/>
      <c r="L2710" s="1537"/>
      <c r="M2710" s="1537"/>
      <c r="N2710" s="1067"/>
      <c r="O2710" s="1067"/>
    </row>
    <row r="2711" spans="1:15" s="886" customFormat="1">
      <c r="A2711" s="883"/>
      <c r="B2711" s="1152"/>
      <c r="C2711" s="884"/>
      <c r="D2711" s="884"/>
      <c r="E2711" s="884"/>
      <c r="F2711" s="895"/>
      <c r="H2711" s="1153"/>
      <c r="J2711" s="1154"/>
      <c r="K2711" s="827"/>
      <c r="L2711" s="1537"/>
      <c r="M2711" s="1537"/>
      <c r="N2711" s="1067"/>
      <c r="O2711" s="1067"/>
    </row>
    <row r="2712" spans="1:15" s="886" customFormat="1">
      <c r="A2712" s="883"/>
      <c r="B2712" s="1152"/>
      <c r="C2712" s="884"/>
      <c r="D2712" s="884"/>
      <c r="E2712" s="884"/>
      <c r="F2712" s="895"/>
      <c r="H2712" s="1153"/>
      <c r="J2712" s="1154"/>
      <c r="K2712" s="827"/>
      <c r="L2712" s="1537"/>
      <c r="M2712" s="1537"/>
      <c r="N2712" s="1067"/>
      <c r="O2712" s="1067"/>
    </row>
    <row r="2713" spans="1:15" s="886" customFormat="1">
      <c r="A2713" s="883"/>
      <c r="B2713" s="1152"/>
      <c r="C2713" s="884"/>
      <c r="D2713" s="884"/>
      <c r="E2713" s="884"/>
      <c r="F2713" s="895"/>
      <c r="H2713" s="1153"/>
      <c r="J2713" s="1154"/>
      <c r="K2713" s="827"/>
      <c r="L2713" s="1537"/>
      <c r="M2713" s="1537"/>
      <c r="N2713" s="1067"/>
      <c r="O2713" s="1067"/>
    </row>
    <row r="2714" spans="1:15" s="886" customFormat="1">
      <c r="A2714" s="883"/>
      <c r="B2714" s="1152"/>
      <c r="C2714" s="884"/>
      <c r="D2714" s="884"/>
      <c r="E2714" s="884"/>
      <c r="F2714" s="895"/>
      <c r="H2714" s="1153"/>
      <c r="J2714" s="1154"/>
      <c r="K2714" s="827"/>
      <c r="L2714" s="1537"/>
      <c r="M2714" s="1537"/>
      <c r="N2714" s="1067"/>
      <c r="O2714" s="1067"/>
    </row>
    <row r="2715" spans="1:15" s="886" customFormat="1">
      <c r="A2715" s="883"/>
      <c r="B2715" s="1152"/>
      <c r="C2715" s="884"/>
      <c r="D2715" s="884"/>
      <c r="E2715" s="884"/>
      <c r="F2715" s="895"/>
      <c r="H2715" s="1153"/>
      <c r="J2715" s="1154"/>
      <c r="K2715" s="827"/>
      <c r="L2715" s="1537"/>
      <c r="M2715" s="1537"/>
      <c r="N2715" s="1067"/>
      <c r="O2715" s="1067"/>
    </row>
    <row r="2716" spans="1:15" s="886" customFormat="1">
      <c r="A2716" s="883"/>
      <c r="B2716" s="1152"/>
      <c r="C2716" s="884"/>
      <c r="D2716" s="884"/>
      <c r="E2716" s="884"/>
      <c r="F2716" s="895"/>
      <c r="H2716" s="1153"/>
      <c r="J2716" s="1154"/>
      <c r="K2716" s="827"/>
      <c r="L2716" s="1537"/>
      <c r="M2716" s="1537"/>
      <c r="N2716" s="1067"/>
      <c r="O2716" s="1067"/>
    </row>
    <row r="2717" spans="1:15" s="886" customFormat="1">
      <c r="A2717" s="883"/>
      <c r="B2717" s="1152"/>
      <c r="C2717" s="884"/>
      <c r="D2717" s="884"/>
      <c r="E2717" s="884"/>
      <c r="F2717" s="895"/>
      <c r="H2717" s="1153"/>
      <c r="J2717" s="1154"/>
      <c r="K2717" s="827"/>
      <c r="L2717" s="1537"/>
      <c r="M2717" s="1537"/>
      <c r="N2717" s="1067"/>
      <c r="O2717" s="1067"/>
    </row>
    <row r="2718" spans="1:15" s="886" customFormat="1">
      <c r="A2718" s="883"/>
      <c r="B2718" s="1152"/>
      <c r="C2718" s="884"/>
      <c r="D2718" s="884"/>
      <c r="E2718" s="884"/>
      <c r="F2718" s="895"/>
      <c r="H2718" s="1153"/>
      <c r="J2718" s="1154"/>
      <c r="K2718" s="827"/>
      <c r="L2718" s="1537"/>
      <c r="M2718" s="1537"/>
      <c r="N2718" s="1067"/>
      <c r="O2718" s="1067"/>
    </row>
    <row r="2719" spans="1:15" s="886" customFormat="1">
      <c r="A2719" s="883"/>
      <c r="B2719" s="1152"/>
      <c r="C2719" s="884"/>
      <c r="D2719" s="884"/>
      <c r="E2719" s="884"/>
      <c r="F2719" s="895"/>
      <c r="H2719" s="1153"/>
      <c r="J2719" s="1154"/>
      <c r="K2719" s="827"/>
      <c r="L2719" s="1537"/>
      <c r="M2719" s="1537"/>
      <c r="N2719" s="1067"/>
      <c r="O2719" s="1067"/>
    </row>
    <row r="2720" spans="1:15" s="886" customFormat="1">
      <c r="A2720" s="883"/>
      <c r="B2720" s="1152"/>
      <c r="C2720" s="884"/>
      <c r="D2720" s="884"/>
      <c r="E2720" s="884"/>
      <c r="F2720" s="895"/>
      <c r="H2720" s="1153"/>
      <c r="J2720" s="1154"/>
      <c r="K2720" s="827"/>
      <c r="L2720" s="1537"/>
      <c r="M2720" s="1537"/>
      <c r="N2720" s="1067"/>
      <c r="O2720" s="1067"/>
    </row>
    <row r="2721" spans="1:15" s="886" customFormat="1">
      <c r="A2721" s="883"/>
      <c r="B2721" s="1152"/>
      <c r="C2721" s="884"/>
      <c r="D2721" s="884"/>
      <c r="E2721" s="884"/>
      <c r="F2721" s="895"/>
      <c r="H2721" s="1153"/>
      <c r="J2721" s="1154"/>
      <c r="K2721" s="827"/>
      <c r="L2721" s="1537"/>
      <c r="M2721" s="1537"/>
      <c r="N2721" s="1067"/>
      <c r="O2721" s="1067"/>
    </row>
    <row r="2722" spans="1:15" s="886" customFormat="1">
      <c r="A2722" s="883"/>
      <c r="B2722" s="1152"/>
      <c r="C2722" s="884"/>
      <c r="D2722" s="884"/>
      <c r="E2722" s="884"/>
      <c r="F2722" s="895"/>
      <c r="H2722" s="1153"/>
      <c r="J2722" s="1154"/>
      <c r="K2722" s="827"/>
      <c r="L2722" s="1537"/>
      <c r="M2722" s="1537"/>
      <c r="N2722" s="1067"/>
      <c r="O2722" s="1067"/>
    </row>
    <row r="2723" spans="1:15" s="886" customFormat="1">
      <c r="A2723" s="883"/>
      <c r="B2723" s="1152"/>
      <c r="C2723" s="884"/>
      <c r="D2723" s="884"/>
      <c r="E2723" s="884"/>
      <c r="F2723" s="895"/>
      <c r="H2723" s="1153"/>
      <c r="J2723" s="1154"/>
      <c r="K2723" s="827"/>
      <c r="L2723" s="1537"/>
      <c r="M2723" s="1537"/>
      <c r="N2723" s="1067"/>
      <c r="O2723" s="1067"/>
    </row>
    <row r="2724" spans="1:15" s="886" customFormat="1">
      <c r="A2724" s="883"/>
      <c r="B2724" s="1152"/>
      <c r="C2724" s="884"/>
      <c r="D2724" s="884"/>
      <c r="E2724" s="884"/>
      <c r="F2724" s="895"/>
      <c r="H2724" s="1153"/>
      <c r="J2724" s="1154"/>
      <c r="K2724" s="827"/>
      <c r="L2724" s="1537"/>
      <c r="M2724" s="1537"/>
      <c r="N2724" s="1067"/>
      <c r="O2724" s="1067"/>
    </row>
    <row r="2725" spans="1:15" s="886" customFormat="1">
      <c r="A2725" s="883"/>
      <c r="B2725" s="1152"/>
      <c r="C2725" s="884"/>
      <c r="D2725" s="884"/>
      <c r="E2725" s="884"/>
      <c r="F2725" s="895"/>
      <c r="H2725" s="1153"/>
      <c r="J2725" s="1154"/>
      <c r="K2725" s="827"/>
      <c r="L2725" s="1537"/>
      <c r="M2725" s="1537"/>
      <c r="N2725" s="1067"/>
      <c r="O2725" s="1067"/>
    </row>
    <row r="2726" spans="1:15" s="886" customFormat="1">
      <c r="A2726" s="883"/>
      <c r="B2726" s="1152"/>
      <c r="C2726" s="884"/>
      <c r="D2726" s="884"/>
      <c r="E2726" s="884"/>
      <c r="F2726" s="895"/>
      <c r="H2726" s="1153"/>
      <c r="J2726" s="1154"/>
      <c r="K2726" s="827"/>
      <c r="L2726" s="1537"/>
      <c r="M2726" s="1537"/>
      <c r="N2726" s="1067"/>
      <c r="O2726" s="1067"/>
    </row>
    <row r="2727" spans="1:15" s="886" customFormat="1">
      <c r="A2727" s="883"/>
      <c r="B2727" s="1152"/>
      <c r="C2727" s="884"/>
      <c r="D2727" s="884"/>
      <c r="E2727" s="884"/>
      <c r="F2727" s="895"/>
      <c r="H2727" s="1153"/>
      <c r="J2727" s="1154"/>
      <c r="K2727" s="827"/>
      <c r="L2727" s="1537"/>
      <c r="M2727" s="1537"/>
      <c r="N2727" s="1067"/>
      <c r="O2727" s="1067"/>
    </row>
    <row r="2728" spans="1:15" s="886" customFormat="1">
      <c r="A2728" s="883"/>
      <c r="B2728" s="1152"/>
      <c r="C2728" s="884"/>
      <c r="D2728" s="884"/>
      <c r="E2728" s="884"/>
      <c r="F2728" s="895"/>
      <c r="H2728" s="1153"/>
      <c r="J2728" s="1154"/>
      <c r="K2728" s="827"/>
      <c r="L2728" s="1537"/>
      <c r="M2728" s="1537"/>
      <c r="N2728" s="1067"/>
      <c r="O2728" s="1067"/>
    </row>
    <row r="2729" spans="1:15" s="886" customFormat="1">
      <c r="A2729" s="883"/>
      <c r="B2729" s="1152"/>
      <c r="C2729" s="884"/>
      <c r="D2729" s="884"/>
      <c r="E2729" s="884"/>
      <c r="F2729" s="895"/>
      <c r="H2729" s="1153"/>
      <c r="J2729" s="1154"/>
      <c r="K2729" s="827"/>
      <c r="L2729" s="1537"/>
      <c r="M2729" s="1537"/>
      <c r="N2729" s="1067"/>
      <c r="O2729" s="1067"/>
    </row>
    <row r="2730" spans="1:15" s="886" customFormat="1">
      <c r="A2730" s="883"/>
      <c r="B2730" s="1152"/>
      <c r="C2730" s="884"/>
      <c r="D2730" s="884"/>
      <c r="E2730" s="884"/>
      <c r="F2730" s="895"/>
      <c r="H2730" s="1153"/>
      <c r="J2730" s="1154"/>
      <c r="K2730" s="827"/>
      <c r="L2730" s="1537"/>
      <c r="M2730" s="1537"/>
      <c r="N2730" s="1067"/>
      <c r="O2730" s="1067"/>
    </row>
    <row r="2731" spans="1:15" s="886" customFormat="1">
      <c r="A2731" s="883"/>
      <c r="B2731" s="1152"/>
      <c r="C2731" s="884"/>
      <c r="D2731" s="884"/>
      <c r="E2731" s="884"/>
      <c r="F2731" s="895"/>
      <c r="H2731" s="1153"/>
      <c r="J2731" s="1154"/>
      <c r="K2731" s="827"/>
      <c r="L2731" s="1537"/>
      <c r="M2731" s="1537"/>
      <c r="N2731" s="1067"/>
      <c r="O2731" s="1067"/>
    </row>
    <row r="2732" spans="1:15" s="886" customFormat="1">
      <c r="A2732" s="883"/>
      <c r="B2732" s="1152"/>
      <c r="C2732" s="884"/>
      <c r="D2732" s="884"/>
      <c r="E2732" s="884"/>
      <c r="F2732" s="895"/>
      <c r="H2732" s="1153"/>
      <c r="J2732" s="1154"/>
      <c r="K2732" s="827"/>
      <c r="L2732" s="1537"/>
      <c r="M2732" s="1537"/>
      <c r="N2732" s="1067"/>
      <c r="O2732" s="1067"/>
    </row>
    <row r="2733" spans="1:15" s="886" customFormat="1">
      <c r="A2733" s="883"/>
      <c r="B2733" s="1152"/>
      <c r="C2733" s="884"/>
      <c r="D2733" s="884"/>
      <c r="E2733" s="884"/>
      <c r="F2733" s="895"/>
      <c r="H2733" s="1153"/>
      <c r="J2733" s="1154"/>
      <c r="K2733" s="827"/>
      <c r="L2733" s="1537"/>
      <c r="M2733" s="1537"/>
      <c r="N2733" s="1067"/>
      <c r="O2733" s="1067"/>
    </row>
    <row r="2734" spans="1:15" s="886" customFormat="1">
      <c r="A2734" s="883"/>
      <c r="B2734" s="1152"/>
      <c r="C2734" s="884"/>
      <c r="D2734" s="884"/>
      <c r="E2734" s="884"/>
      <c r="F2734" s="895"/>
      <c r="H2734" s="1153"/>
      <c r="J2734" s="1154"/>
      <c r="K2734" s="827"/>
      <c r="L2734" s="1537"/>
      <c r="M2734" s="1537"/>
      <c r="N2734" s="1067"/>
      <c r="O2734" s="1067"/>
    </row>
    <row r="2735" spans="1:15" s="886" customFormat="1">
      <c r="A2735" s="883"/>
      <c r="B2735" s="1152"/>
      <c r="C2735" s="884"/>
      <c r="D2735" s="884"/>
      <c r="E2735" s="884"/>
      <c r="F2735" s="895"/>
      <c r="H2735" s="1153"/>
      <c r="J2735" s="1154"/>
      <c r="K2735" s="827"/>
      <c r="L2735" s="1537"/>
      <c r="M2735" s="1537"/>
      <c r="N2735" s="1067"/>
      <c r="O2735" s="1067"/>
    </row>
    <row r="2736" spans="1:15" s="886" customFormat="1">
      <c r="A2736" s="883"/>
      <c r="B2736" s="1152"/>
      <c r="C2736" s="884"/>
      <c r="D2736" s="884"/>
      <c r="E2736" s="884"/>
      <c r="F2736" s="895"/>
      <c r="H2736" s="1153"/>
      <c r="J2736" s="1154"/>
      <c r="K2736" s="827"/>
      <c r="L2736" s="1537"/>
      <c r="M2736" s="1537"/>
      <c r="N2736" s="1067"/>
      <c r="O2736" s="1067"/>
    </row>
    <row r="2737" spans="1:15" s="886" customFormat="1">
      <c r="A2737" s="883"/>
      <c r="B2737" s="1152"/>
      <c r="C2737" s="884"/>
      <c r="D2737" s="884"/>
      <c r="E2737" s="884"/>
      <c r="F2737" s="895"/>
      <c r="H2737" s="1153"/>
      <c r="J2737" s="1154"/>
      <c r="K2737" s="827"/>
      <c r="L2737" s="1537"/>
      <c r="M2737" s="1537"/>
      <c r="N2737" s="1067"/>
      <c r="O2737" s="1067"/>
    </row>
    <row r="2738" spans="1:15" s="886" customFormat="1">
      <c r="A2738" s="883"/>
      <c r="B2738" s="1152"/>
      <c r="C2738" s="884"/>
      <c r="D2738" s="884"/>
      <c r="E2738" s="884"/>
      <c r="F2738" s="895"/>
      <c r="H2738" s="1153"/>
      <c r="J2738" s="1154"/>
      <c r="K2738" s="827"/>
      <c r="L2738" s="1537"/>
      <c r="M2738" s="1537"/>
      <c r="N2738" s="1067"/>
      <c r="O2738" s="1067"/>
    </row>
    <row r="2739" spans="1:15" s="886" customFormat="1">
      <c r="A2739" s="883"/>
      <c r="B2739" s="1152"/>
      <c r="C2739" s="884"/>
      <c r="D2739" s="884"/>
      <c r="E2739" s="884"/>
      <c r="F2739" s="895"/>
      <c r="H2739" s="1153"/>
      <c r="J2739" s="1154"/>
      <c r="K2739" s="827"/>
      <c r="L2739" s="1537"/>
      <c r="M2739" s="1537"/>
      <c r="N2739" s="1067"/>
      <c r="O2739" s="1067"/>
    </row>
    <row r="2740" spans="1:15" s="886" customFormat="1">
      <c r="A2740" s="883"/>
      <c r="B2740" s="1152"/>
      <c r="C2740" s="884"/>
      <c r="D2740" s="884"/>
      <c r="E2740" s="884"/>
      <c r="F2740" s="895"/>
      <c r="H2740" s="1153"/>
      <c r="J2740" s="1154"/>
      <c r="K2740" s="827"/>
      <c r="L2740" s="1537"/>
      <c r="M2740" s="1537"/>
      <c r="N2740" s="1067"/>
      <c r="O2740" s="1067"/>
    </row>
    <row r="2741" spans="1:15" s="886" customFormat="1">
      <c r="A2741" s="883"/>
      <c r="B2741" s="1152"/>
      <c r="C2741" s="884"/>
      <c r="D2741" s="884"/>
      <c r="E2741" s="884"/>
      <c r="F2741" s="895"/>
      <c r="H2741" s="1153"/>
      <c r="J2741" s="1154"/>
      <c r="K2741" s="827"/>
      <c r="L2741" s="1537"/>
      <c r="M2741" s="1537"/>
      <c r="N2741" s="1067"/>
      <c r="O2741" s="1067"/>
    </row>
    <row r="2742" spans="1:15" s="886" customFormat="1">
      <c r="A2742" s="883"/>
      <c r="B2742" s="1152"/>
      <c r="C2742" s="884"/>
      <c r="D2742" s="884"/>
      <c r="E2742" s="884"/>
      <c r="F2742" s="895"/>
      <c r="H2742" s="1153"/>
      <c r="J2742" s="1154"/>
      <c r="K2742" s="827"/>
      <c r="L2742" s="1537"/>
      <c r="M2742" s="1537"/>
      <c r="N2742" s="1067"/>
      <c r="O2742" s="1067"/>
    </row>
    <row r="2743" spans="1:15" s="886" customFormat="1">
      <c r="A2743" s="883"/>
      <c r="B2743" s="1152"/>
      <c r="C2743" s="884"/>
      <c r="D2743" s="884"/>
      <c r="E2743" s="884"/>
      <c r="F2743" s="895"/>
      <c r="H2743" s="1153"/>
      <c r="J2743" s="1154"/>
      <c r="K2743" s="827"/>
      <c r="L2743" s="1537"/>
      <c r="M2743" s="1537"/>
      <c r="N2743" s="1067"/>
      <c r="O2743" s="1067"/>
    </row>
    <row r="2744" spans="1:15" s="886" customFormat="1">
      <c r="A2744" s="883"/>
      <c r="B2744" s="1152"/>
      <c r="C2744" s="884"/>
      <c r="D2744" s="884"/>
      <c r="E2744" s="884"/>
      <c r="F2744" s="895"/>
      <c r="H2744" s="1153"/>
      <c r="J2744" s="1154"/>
      <c r="K2744" s="827"/>
      <c r="L2744" s="1537"/>
      <c r="M2744" s="1537"/>
      <c r="N2744" s="1067"/>
      <c r="O2744" s="1067"/>
    </row>
    <row r="2745" spans="1:15" s="886" customFormat="1">
      <c r="A2745" s="883"/>
      <c r="B2745" s="1152"/>
      <c r="C2745" s="884"/>
      <c r="D2745" s="884"/>
      <c r="E2745" s="884"/>
      <c r="F2745" s="895"/>
      <c r="H2745" s="1153"/>
      <c r="J2745" s="1154"/>
      <c r="K2745" s="827"/>
      <c r="L2745" s="1537"/>
      <c r="M2745" s="1537"/>
      <c r="N2745" s="1067"/>
      <c r="O2745" s="1067"/>
    </row>
    <row r="2746" spans="1:15" s="886" customFormat="1">
      <c r="A2746" s="883"/>
      <c r="B2746" s="1152"/>
      <c r="C2746" s="884"/>
      <c r="D2746" s="884"/>
      <c r="E2746" s="884"/>
      <c r="F2746" s="895"/>
      <c r="H2746" s="1153"/>
      <c r="J2746" s="1154"/>
      <c r="K2746" s="827"/>
      <c r="L2746" s="1537"/>
      <c r="M2746" s="1537"/>
      <c r="N2746" s="1067"/>
      <c r="O2746" s="1067"/>
    </row>
    <row r="2747" spans="1:15" s="886" customFormat="1">
      <c r="A2747" s="883"/>
      <c r="B2747" s="1152"/>
      <c r="C2747" s="884"/>
      <c r="D2747" s="884"/>
      <c r="E2747" s="884"/>
      <c r="F2747" s="895"/>
      <c r="H2747" s="1153"/>
      <c r="J2747" s="1154"/>
      <c r="K2747" s="827"/>
      <c r="L2747" s="1537"/>
      <c r="M2747" s="1537"/>
      <c r="N2747" s="1067"/>
      <c r="O2747" s="1067"/>
    </row>
    <row r="2748" spans="1:15" s="886" customFormat="1">
      <c r="A2748" s="883"/>
      <c r="B2748" s="1152"/>
      <c r="C2748" s="884"/>
      <c r="D2748" s="884"/>
      <c r="E2748" s="884"/>
      <c r="F2748" s="895"/>
      <c r="H2748" s="1153"/>
      <c r="J2748" s="1154"/>
      <c r="K2748" s="827"/>
      <c r="L2748" s="1537"/>
      <c r="M2748" s="1537"/>
      <c r="N2748" s="1067"/>
      <c r="O2748" s="1067"/>
    </row>
    <row r="2749" spans="1:15" s="886" customFormat="1">
      <c r="A2749" s="883"/>
      <c r="B2749" s="1152"/>
      <c r="C2749" s="884"/>
      <c r="D2749" s="884"/>
      <c r="E2749" s="884"/>
      <c r="F2749" s="895"/>
      <c r="H2749" s="1153"/>
      <c r="J2749" s="1154"/>
      <c r="K2749" s="827"/>
      <c r="L2749" s="1537"/>
      <c r="M2749" s="1537"/>
      <c r="N2749" s="1067"/>
      <c r="O2749" s="1067"/>
    </row>
    <row r="2750" spans="1:15" s="886" customFormat="1">
      <c r="A2750" s="883"/>
      <c r="B2750" s="1152"/>
      <c r="C2750" s="884"/>
      <c r="D2750" s="884"/>
      <c r="E2750" s="884"/>
      <c r="F2750" s="895"/>
      <c r="H2750" s="1153"/>
      <c r="J2750" s="1154"/>
      <c r="K2750" s="827"/>
      <c r="L2750" s="1537"/>
      <c r="M2750" s="1537"/>
      <c r="N2750" s="1067"/>
      <c r="O2750" s="1067"/>
    </row>
    <row r="2751" spans="1:15" s="886" customFormat="1">
      <c r="A2751" s="883"/>
      <c r="B2751" s="1152"/>
      <c r="C2751" s="884"/>
      <c r="D2751" s="884"/>
      <c r="E2751" s="884"/>
      <c r="F2751" s="895"/>
      <c r="H2751" s="1153"/>
      <c r="J2751" s="1154"/>
      <c r="K2751" s="827"/>
      <c r="L2751" s="1537"/>
      <c r="M2751" s="1537"/>
      <c r="N2751" s="1067"/>
      <c r="O2751" s="1067"/>
    </row>
    <row r="2752" spans="1:15" s="886" customFormat="1">
      <c r="A2752" s="883"/>
      <c r="B2752" s="1152"/>
      <c r="C2752" s="884"/>
      <c r="D2752" s="884"/>
      <c r="E2752" s="884"/>
      <c r="F2752" s="895"/>
      <c r="H2752" s="1153"/>
      <c r="J2752" s="1154"/>
      <c r="K2752" s="827"/>
      <c r="L2752" s="1537"/>
      <c r="M2752" s="1537"/>
      <c r="N2752" s="1067"/>
      <c r="O2752" s="1067"/>
    </row>
    <row r="2753" spans="1:15" s="886" customFormat="1">
      <c r="A2753" s="883"/>
      <c r="B2753" s="1152"/>
      <c r="C2753" s="884"/>
      <c r="D2753" s="884"/>
      <c r="E2753" s="884"/>
      <c r="F2753" s="895"/>
      <c r="H2753" s="1153"/>
      <c r="J2753" s="1154"/>
      <c r="K2753" s="827"/>
      <c r="L2753" s="1537"/>
      <c r="M2753" s="1537"/>
      <c r="N2753" s="1067"/>
      <c r="O2753" s="1067"/>
    </row>
    <row r="2754" spans="1:15" s="886" customFormat="1">
      <c r="A2754" s="883"/>
      <c r="B2754" s="1152"/>
      <c r="C2754" s="884"/>
      <c r="D2754" s="884"/>
      <c r="E2754" s="884"/>
      <c r="F2754" s="895"/>
      <c r="H2754" s="1153"/>
      <c r="J2754" s="1154"/>
      <c r="K2754" s="827"/>
      <c r="L2754" s="1537"/>
      <c r="M2754" s="1537"/>
      <c r="N2754" s="1067"/>
      <c r="O2754" s="1067"/>
    </row>
    <row r="2755" spans="1:15" s="886" customFormat="1">
      <c r="A2755" s="883"/>
      <c r="B2755" s="1152"/>
      <c r="C2755" s="884"/>
      <c r="D2755" s="884"/>
      <c r="E2755" s="884"/>
      <c r="F2755" s="895"/>
      <c r="H2755" s="1153"/>
      <c r="J2755" s="1154"/>
      <c r="K2755" s="827"/>
      <c r="L2755" s="1537"/>
      <c r="M2755" s="1537"/>
      <c r="N2755" s="1067"/>
      <c r="O2755" s="1067"/>
    </row>
    <row r="2756" spans="1:15" s="886" customFormat="1">
      <c r="A2756" s="883"/>
      <c r="B2756" s="1152"/>
      <c r="C2756" s="884"/>
      <c r="D2756" s="884"/>
      <c r="E2756" s="884"/>
      <c r="F2756" s="895"/>
      <c r="H2756" s="1153"/>
      <c r="J2756" s="1154"/>
      <c r="K2756" s="827"/>
      <c r="L2756" s="1537"/>
      <c r="M2756" s="1537"/>
      <c r="N2756" s="1067"/>
      <c r="O2756" s="1067"/>
    </row>
    <row r="2757" spans="1:15" s="886" customFormat="1">
      <c r="A2757" s="883"/>
      <c r="B2757" s="1152"/>
      <c r="C2757" s="884"/>
      <c r="D2757" s="884"/>
      <c r="E2757" s="884"/>
      <c r="F2757" s="895"/>
      <c r="H2757" s="1153"/>
      <c r="J2757" s="1154"/>
      <c r="K2757" s="827"/>
      <c r="L2757" s="1537"/>
      <c r="M2757" s="1537"/>
      <c r="N2757" s="1067"/>
      <c r="O2757" s="1067"/>
    </row>
    <row r="2758" spans="1:15" s="886" customFormat="1">
      <c r="A2758" s="883"/>
      <c r="B2758" s="1152"/>
      <c r="C2758" s="884"/>
      <c r="D2758" s="884"/>
      <c r="E2758" s="884"/>
      <c r="F2758" s="895"/>
      <c r="H2758" s="1153"/>
      <c r="J2758" s="1154"/>
      <c r="K2758" s="827"/>
      <c r="L2758" s="1537"/>
      <c r="M2758" s="1537"/>
      <c r="N2758" s="1067"/>
      <c r="O2758" s="1067"/>
    </row>
    <row r="2759" spans="1:15" s="886" customFormat="1">
      <c r="A2759" s="883"/>
      <c r="B2759" s="1152"/>
      <c r="C2759" s="884"/>
      <c r="D2759" s="884"/>
      <c r="E2759" s="884"/>
      <c r="F2759" s="895"/>
      <c r="H2759" s="1153"/>
      <c r="J2759" s="1154"/>
      <c r="K2759" s="827"/>
      <c r="L2759" s="1537"/>
      <c r="M2759" s="1537"/>
      <c r="N2759" s="1067"/>
      <c r="O2759" s="1067"/>
    </row>
    <row r="2760" spans="1:15" s="886" customFormat="1">
      <c r="A2760" s="883"/>
      <c r="B2760" s="1152"/>
      <c r="C2760" s="884"/>
      <c r="D2760" s="884"/>
      <c r="E2760" s="884"/>
      <c r="F2760" s="895"/>
      <c r="H2760" s="1153"/>
      <c r="J2760" s="1154"/>
      <c r="K2760" s="827"/>
      <c r="L2760" s="1537"/>
      <c r="M2760" s="1537"/>
      <c r="N2760" s="1067"/>
      <c r="O2760" s="1067"/>
    </row>
    <row r="2761" spans="1:15" s="886" customFormat="1">
      <c r="A2761" s="883"/>
      <c r="B2761" s="1152"/>
      <c r="C2761" s="884"/>
      <c r="D2761" s="884"/>
      <c r="E2761" s="884"/>
      <c r="F2761" s="895"/>
      <c r="H2761" s="1153"/>
      <c r="J2761" s="1154"/>
      <c r="K2761" s="827"/>
      <c r="L2761" s="1537"/>
      <c r="M2761" s="1537"/>
      <c r="N2761" s="1067"/>
      <c r="O2761" s="1067"/>
    </row>
    <row r="2762" spans="1:15" s="886" customFormat="1">
      <c r="A2762" s="883"/>
      <c r="B2762" s="1152"/>
      <c r="C2762" s="884"/>
      <c r="D2762" s="884"/>
      <c r="E2762" s="884"/>
      <c r="F2762" s="895"/>
      <c r="H2762" s="1153"/>
      <c r="J2762" s="1154"/>
      <c r="K2762" s="827"/>
      <c r="L2762" s="1537"/>
      <c r="M2762" s="1537"/>
      <c r="N2762" s="1067"/>
      <c r="O2762" s="1067"/>
    </row>
    <row r="2763" spans="1:15" s="886" customFormat="1">
      <c r="A2763" s="883"/>
      <c r="B2763" s="1152"/>
      <c r="C2763" s="884"/>
      <c r="D2763" s="884"/>
      <c r="E2763" s="884"/>
      <c r="F2763" s="895"/>
      <c r="H2763" s="1153"/>
      <c r="J2763" s="1154"/>
      <c r="K2763" s="827"/>
      <c r="L2763" s="1537"/>
      <c r="M2763" s="1537"/>
      <c r="N2763" s="1067"/>
      <c r="O2763" s="1067"/>
    </row>
    <row r="2764" spans="1:15" s="886" customFormat="1">
      <c r="A2764" s="883"/>
      <c r="B2764" s="1152"/>
      <c r="C2764" s="884"/>
      <c r="D2764" s="884"/>
      <c r="E2764" s="884"/>
      <c r="F2764" s="895"/>
      <c r="H2764" s="1153"/>
      <c r="J2764" s="1154"/>
      <c r="K2764" s="827"/>
      <c r="L2764" s="1537"/>
      <c r="M2764" s="1537"/>
      <c r="N2764" s="1067"/>
      <c r="O2764" s="1067"/>
    </row>
    <row r="2765" spans="1:15" s="886" customFormat="1">
      <c r="A2765" s="883"/>
      <c r="B2765" s="1152"/>
      <c r="C2765" s="884"/>
      <c r="D2765" s="884"/>
      <c r="E2765" s="884"/>
      <c r="F2765" s="895"/>
      <c r="H2765" s="1153"/>
      <c r="J2765" s="1154"/>
      <c r="K2765" s="827"/>
      <c r="L2765" s="1537"/>
      <c r="M2765" s="1537"/>
      <c r="N2765" s="1067"/>
      <c r="O2765" s="1067"/>
    </row>
    <row r="2766" spans="1:15" s="886" customFormat="1">
      <c r="A2766" s="883"/>
      <c r="B2766" s="1152"/>
      <c r="C2766" s="884"/>
      <c r="D2766" s="884"/>
      <c r="E2766" s="884"/>
      <c r="F2766" s="895"/>
      <c r="H2766" s="1153"/>
      <c r="J2766" s="1154"/>
      <c r="K2766" s="827"/>
      <c r="L2766" s="1537"/>
      <c r="M2766" s="1537"/>
      <c r="N2766" s="1067"/>
      <c r="O2766" s="1067"/>
    </row>
    <row r="2767" spans="1:15" s="886" customFormat="1">
      <c r="A2767" s="883"/>
      <c r="B2767" s="1152"/>
      <c r="C2767" s="884"/>
      <c r="D2767" s="884"/>
      <c r="E2767" s="884"/>
      <c r="F2767" s="895"/>
      <c r="H2767" s="1153"/>
      <c r="J2767" s="1154"/>
      <c r="K2767" s="827"/>
      <c r="L2767" s="1537"/>
      <c r="M2767" s="1537"/>
      <c r="N2767" s="1067"/>
      <c r="O2767" s="1067"/>
    </row>
    <row r="2768" spans="1:15" s="886" customFormat="1">
      <c r="A2768" s="883"/>
      <c r="B2768" s="1152"/>
      <c r="C2768" s="884"/>
      <c r="D2768" s="884"/>
      <c r="E2768" s="884"/>
      <c r="F2768" s="895"/>
      <c r="H2768" s="1153"/>
      <c r="J2768" s="1154"/>
      <c r="K2768" s="827"/>
      <c r="L2768" s="1537"/>
      <c r="M2768" s="1537"/>
      <c r="N2768" s="1067"/>
      <c r="O2768" s="1067"/>
    </row>
    <row r="2769" spans="1:15" s="886" customFormat="1">
      <c r="A2769" s="883"/>
      <c r="B2769" s="1152"/>
      <c r="C2769" s="884"/>
      <c r="D2769" s="884"/>
      <c r="E2769" s="884"/>
      <c r="F2769" s="895"/>
      <c r="H2769" s="1153"/>
      <c r="J2769" s="1154"/>
      <c r="K2769" s="827"/>
      <c r="L2769" s="1537"/>
      <c r="M2769" s="1537"/>
      <c r="N2769" s="1067"/>
      <c r="O2769" s="1067"/>
    </row>
    <row r="2770" spans="1:15" s="886" customFormat="1">
      <c r="A2770" s="883"/>
      <c r="B2770" s="1152"/>
      <c r="C2770" s="884"/>
      <c r="D2770" s="884"/>
      <c r="E2770" s="884"/>
      <c r="F2770" s="895"/>
      <c r="H2770" s="1153"/>
      <c r="J2770" s="1154"/>
      <c r="K2770" s="827"/>
      <c r="L2770" s="1537"/>
      <c r="M2770" s="1537"/>
      <c r="N2770" s="1067"/>
      <c r="O2770" s="1067"/>
    </row>
    <row r="2771" spans="1:15" s="886" customFormat="1">
      <c r="A2771" s="883"/>
      <c r="B2771" s="1152"/>
      <c r="C2771" s="884"/>
      <c r="D2771" s="884"/>
      <c r="E2771" s="884"/>
      <c r="F2771" s="895"/>
      <c r="H2771" s="1153"/>
      <c r="J2771" s="1154"/>
      <c r="K2771" s="827"/>
      <c r="L2771" s="1537"/>
      <c r="M2771" s="1537"/>
      <c r="N2771" s="1067"/>
      <c r="O2771" s="1067"/>
    </row>
    <row r="2772" spans="1:15" s="886" customFormat="1">
      <c r="A2772" s="883"/>
      <c r="B2772" s="1152"/>
      <c r="C2772" s="884"/>
      <c r="D2772" s="884"/>
      <c r="E2772" s="884"/>
      <c r="F2772" s="895"/>
      <c r="H2772" s="1153"/>
      <c r="J2772" s="1154"/>
      <c r="K2772" s="827"/>
      <c r="L2772" s="1537"/>
      <c r="M2772" s="1537"/>
      <c r="N2772" s="1067"/>
      <c r="O2772" s="1067"/>
    </row>
    <row r="2773" spans="1:15" s="886" customFormat="1">
      <c r="A2773" s="883"/>
      <c r="B2773" s="1152"/>
      <c r="C2773" s="884"/>
      <c r="D2773" s="884"/>
      <c r="E2773" s="884"/>
      <c r="F2773" s="895"/>
      <c r="H2773" s="1153"/>
      <c r="J2773" s="1154"/>
      <c r="K2773" s="827"/>
      <c r="L2773" s="1537"/>
      <c r="M2773" s="1537"/>
      <c r="N2773" s="1067"/>
      <c r="O2773" s="1067"/>
    </row>
    <row r="2774" spans="1:15" s="886" customFormat="1">
      <c r="A2774" s="883"/>
      <c r="B2774" s="1152"/>
      <c r="C2774" s="884"/>
      <c r="D2774" s="884"/>
      <c r="E2774" s="884"/>
      <c r="F2774" s="895"/>
      <c r="H2774" s="1153"/>
      <c r="J2774" s="1154"/>
      <c r="K2774" s="827"/>
      <c r="L2774" s="1537"/>
      <c r="M2774" s="1537"/>
      <c r="N2774" s="1067"/>
      <c r="O2774" s="1067"/>
    </row>
    <row r="2775" spans="1:15" s="886" customFormat="1">
      <c r="A2775" s="883"/>
      <c r="B2775" s="1152"/>
      <c r="C2775" s="884"/>
      <c r="D2775" s="884"/>
      <c r="E2775" s="884"/>
      <c r="F2775" s="895"/>
      <c r="H2775" s="1153"/>
      <c r="J2775" s="1154"/>
      <c r="K2775" s="827"/>
      <c r="L2775" s="1537"/>
      <c r="M2775" s="1537"/>
      <c r="N2775" s="1067"/>
      <c r="O2775" s="1067"/>
    </row>
    <row r="2776" spans="1:15" s="886" customFormat="1">
      <c r="A2776" s="883"/>
      <c r="B2776" s="1152"/>
      <c r="C2776" s="884"/>
      <c r="D2776" s="884"/>
      <c r="E2776" s="884"/>
      <c r="F2776" s="895"/>
      <c r="H2776" s="1153"/>
      <c r="J2776" s="1154"/>
      <c r="K2776" s="827"/>
      <c r="L2776" s="1537"/>
      <c r="M2776" s="1537"/>
      <c r="N2776" s="1067"/>
      <c r="O2776" s="1067"/>
    </row>
    <row r="2777" spans="1:15" s="886" customFormat="1">
      <c r="A2777" s="883"/>
      <c r="B2777" s="1152"/>
      <c r="C2777" s="884"/>
      <c r="D2777" s="884"/>
      <c r="E2777" s="884"/>
      <c r="F2777" s="895"/>
      <c r="H2777" s="1153"/>
      <c r="J2777" s="1154"/>
      <c r="K2777" s="827"/>
      <c r="L2777" s="1537"/>
      <c r="M2777" s="1537"/>
      <c r="N2777" s="1067"/>
      <c r="O2777" s="1067"/>
    </row>
    <row r="2778" spans="1:15" s="886" customFormat="1">
      <c r="A2778" s="883"/>
      <c r="B2778" s="1152"/>
      <c r="C2778" s="884"/>
      <c r="D2778" s="884"/>
      <c r="E2778" s="884"/>
      <c r="F2778" s="895"/>
      <c r="H2778" s="1153"/>
      <c r="J2778" s="1154"/>
      <c r="K2778" s="827"/>
      <c r="L2778" s="1537"/>
      <c r="M2778" s="1537"/>
      <c r="N2778" s="1067"/>
      <c r="O2778" s="1067"/>
    </row>
    <row r="2779" spans="1:15" s="886" customFormat="1">
      <c r="A2779" s="883"/>
      <c r="B2779" s="1152"/>
      <c r="C2779" s="884"/>
      <c r="D2779" s="884"/>
      <c r="E2779" s="884"/>
      <c r="F2779" s="895"/>
      <c r="H2779" s="1153"/>
      <c r="J2779" s="1154"/>
      <c r="K2779" s="827"/>
      <c r="L2779" s="1537"/>
      <c r="M2779" s="1537"/>
      <c r="N2779" s="1067"/>
      <c r="O2779" s="1067"/>
    </row>
    <row r="2780" spans="1:15" s="886" customFormat="1">
      <c r="A2780" s="883"/>
      <c r="B2780" s="1152"/>
      <c r="C2780" s="884"/>
      <c r="D2780" s="884"/>
      <c r="E2780" s="884"/>
      <c r="F2780" s="895"/>
      <c r="H2780" s="1153"/>
      <c r="J2780" s="1154"/>
      <c r="K2780" s="827"/>
      <c r="L2780" s="1537"/>
      <c r="M2780" s="1537"/>
      <c r="N2780" s="1067"/>
      <c r="O2780" s="1067"/>
    </row>
    <row r="2781" spans="1:15" s="886" customFormat="1">
      <c r="A2781" s="883"/>
      <c r="B2781" s="1152"/>
      <c r="C2781" s="884"/>
      <c r="D2781" s="884"/>
      <c r="E2781" s="884"/>
      <c r="F2781" s="895"/>
      <c r="H2781" s="1153"/>
      <c r="J2781" s="1154"/>
      <c r="K2781" s="827"/>
      <c r="L2781" s="1537"/>
      <c r="M2781" s="1537"/>
      <c r="N2781" s="1067"/>
      <c r="O2781" s="1067"/>
    </row>
    <row r="2782" spans="1:15" s="886" customFormat="1">
      <c r="A2782" s="883"/>
      <c r="B2782" s="1152"/>
      <c r="C2782" s="884"/>
      <c r="D2782" s="884"/>
      <c r="E2782" s="884"/>
      <c r="F2782" s="895"/>
      <c r="H2782" s="1153"/>
      <c r="J2782" s="1154"/>
      <c r="K2782" s="827"/>
      <c r="L2782" s="1537"/>
      <c r="M2782" s="1537"/>
      <c r="N2782" s="1067"/>
      <c r="O2782" s="1067"/>
    </row>
    <row r="2783" spans="1:15" s="886" customFormat="1">
      <c r="A2783" s="883"/>
      <c r="B2783" s="1152"/>
      <c r="C2783" s="884"/>
      <c r="D2783" s="884"/>
      <c r="E2783" s="884"/>
      <c r="F2783" s="895"/>
      <c r="H2783" s="1153"/>
      <c r="J2783" s="1154"/>
      <c r="K2783" s="827"/>
      <c r="L2783" s="1537"/>
      <c r="M2783" s="1537"/>
      <c r="N2783" s="1067"/>
      <c r="O2783" s="1067"/>
    </row>
    <row r="2784" spans="1:15" s="886" customFormat="1">
      <c r="A2784" s="883"/>
      <c r="B2784" s="1152"/>
      <c r="C2784" s="884"/>
      <c r="D2784" s="884"/>
      <c r="E2784" s="884"/>
      <c r="F2784" s="895"/>
      <c r="H2784" s="1153"/>
      <c r="J2784" s="1154"/>
      <c r="K2784" s="827"/>
      <c r="L2784" s="1537"/>
      <c r="M2784" s="1537"/>
      <c r="N2784" s="1067"/>
      <c r="O2784" s="1067"/>
    </row>
    <row r="2785" spans="1:15" s="886" customFormat="1">
      <c r="A2785" s="883"/>
      <c r="B2785" s="1152"/>
      <c r="C2785" s="884"/>
      <c r="D2785" s="884"/>
      <c r="E2785" s="884"/>
      <c r="F2785" s="895"/>
      <c r="H2785" s="1153"/>
      <c r="J2785" s="1154"/>
      <c r="K2785" s="827"/>
      <c r="L2785" s="1537"/>
      <c r="M2785" s="1537"/>
      <c r="N2785" s="1067"/>
      <c r="O2785" s="1067"/>
    </row>
    <row r="2786" spans="1:15" s="886" customFormat="1">
      <c r="A2786" s="883"/>
      <c r="B2786" s="1152"/>
      <c r="C2786" s="884"/>
      <c r="D2786" s="884"/>
      <c r="E2786" s="884"/>
      <c r="F2786" s="895"/>
      <c r="H2786" s="1153"/>
      <c r="J2786" s="1154"/>
      <c r="K2786" s="827"/>
      <c r="L2786" s="1537"/>
      <c r="M2786" s="1537"/>
      <c r="N2786" s="1067"/>
      <c r="O2786" s="1067"/>
    </row>
    <row r="2787" spans="1:15" s="886" customFormat="1">
      <c r="A2787" s="883"/>
      <c r="B2787" s="1152"/>
      <c r="C2787" s="884"/>
      <c r="D2787" s="884"/>
      <c r="E2787" s="884"/>
      <c r="F2787" s="895"/>
      <c r="H2787" s="1153"/>
      <c r="J2787" s="1154"/>
      <c r="K2787" s="827"/>
      <c r="L2787" s="1537"/>
      <c r="M2787" s="1537"/>
      <c r="N2787" s="1067"/>
      <c r="O2787" s="1067"/>
    </row>
    <row r="2788" spans="1:15" s="886" customFormat="1">
      <c r="A2788" s="883"/>
      <c r="B2788" s="1152"/>
      <c r="C2788" s="884"/>
      <c r="D2788" s="884"/>
      <c r="E2788" s="884"/>
      <c r="F2788" s="895"/>
      <c r="H2788" s="1153"/>
      <c r="J2788" s="1154"/>
      <c r="K2788" s="827"/>
      <c r="L2788" s="1537"/>
      <c r="M2788" s="1537"/>
      <c r="N2788" s="1067"/>
      <c r="O2788" s="1067"/>
    </row>
    <row r="2789" spans="1:15" s="886" customFormat="1">
      <c r="A2789" s="883"/>
      <c r="B2789" s="1152"/>
      <c r="C2789" s="884"/>
      <c r="D2789" s="884"/>
      <c r="E2789" s="884"/>
      <c r="F2789" s="895"/>
      <c r="H2789" s="1153"/>
      <c r="J2789" s="1154"/>
      <c r="K2789" s="827"/>
      <c r="L2789" s="1537"/>
      <c r="M2789" s="1537"/>
      <c r="N2789" s="1067"/>
      <c r="O2789" s="1067"/>
    </row>
    <row r="2790" spans="1:15" s="886" customFormat="1">
      <c r="A2790" s="883"/>
      <c r="B2790" s="1152"/>
      <c r="C2790" s="884"/>
      <c r="D2790" s="884"/>
      <c r="E2790" s="884"/>
      <c r="F2790" s="895"/>
      <c r="H2790" s="1153"/>
      <c r="J2790" s="1154"/>
      <c r="K2790" s="827"/>
      <c r="L2790" s="1537"/>
      <c r="M2790" s="1537"/>
      <c r="N2790" s="1067"/>
      <c r="O2790" s="1067"/>
    </row>
    <row r="2791" spans="1:15" s="886" customFormat="1">
      <c r="A2791" s="883"/>
      <c r="B2791" s="1152"/>
      <c r="C2791" s="884"/>
      <c r="D2791" s="884"/>
      <c r="E2791" s="884"/>
      <c r="F2791" s="895"/>
      <c r="H2791" s="1153"/>
      <c r="J2791" s="1154"/>
      <c r="K2791" s="827"/>
      <c r="L2791" s="1537"/>
      <c r="M2791" s="1537"/>
      <c r="N2791" s="1067"/>
      <c r="O2791" s="1067"/>
    </row>
    <row r="2792" spans="1:15" s="886" customFormat="1">
      <c r="A2792" s="883"/>
      <c r="B2792" s="1152"/>
      <c r="C2792" s="884"/>
      <c r="D2792" s="884"/>
      <c r="E2792" s="884"/>
      <c r="F2792" s="895"/>
      <c r="H2792" s="1153"/>
      <c r="J2792" s="1154"/>
      <c r="K2792" s="827"/>
      <c r="L2792" s="1537"/>
      <c r="M2792" s="1537"/>
      <c r="N2792" s="1067"/>
      <c r="O2792" s="1067"/>
    </row>
    <row r="2793" spans="1:15" s="886" customFormat="1">
      <c r="A2793" s="883"/>
      <c r="B2793" s="1152"/>
      <c r="C2793" s="884"/>
      <c r="D2793" s="884"/>
      <c r="E2793" s="884"/>
      <c r="F2793" s="895"/>
      <c r="H2793" s="1153"/>
      <c r="J2793" s="1154"/>
      <c r="K2793" s="827"/>
      <c r="L2793" s="1537"/>
      <c r="M2793" s="1537"/>
      <c r="N2793" s="1067"/>
      <c r="O2793" s="1067"/>
    </row>
    <row r="2794" spans="1:15" s="886" customFormat="1">
      <c r="A2794" s="883"/>
      <c r="B2794" s="1152"/>
      <c r="C2794" s="884"/>
      <c r="D2794" s="884"/>
      <c r="E2794" s="884"/>
      <c r="F2794" s="895"/>
      <c r="H2794" s="1153"/>
      <c r="J2794" s="1154"/>
      <c r="K2794" s="827"/>
      <c r="L2794" s="1537"/>
      <c r="M2794" s="1537"/>
      <c r="N2794" s="1067"/>
      <c r="O2794" s="1067"/>
    </row>
    <row r="2795" spans="1:15" s="886" customFormat="1">
      <c r="A2795" s="883"/>
      <c r="B2795" s="1152"/>
      <c r="C2795" s="884"/>
      <c r="D2795" s="884"/>
      <c r="E2795" s="884"/>
      <c r="F2795" s="895"/>
      <c r="H2795" s="1153"/>
      <c r="J2795" s="1154"/>
      <c r="K2795" s="827"/>
      <c r="L2795" s="1537"/>
      <c r="M2795" s="1537"/>
      <c r="N2795" s="1067"/>
      <c r="O2795" s="1067"/>
    </row>
    <row r="2796" spans="1:15" s="886" customFormat="1">
      <c r="A2796" s="883"/>
      <c r="B2796" s="1152"/>
      <c r="C2796" s="884"/>
      <c r="D2796" s="884"/>
      <c r="E2796" s="884"/>
      <c r="F2796" s="895"/>
      <c r="H2796" s="1153"/>
      <c r="J2796" s="1154"/>
      <c r="K2796" s="827"/>
      <c r="L2796" s="1537"/>
      <c r="M2796" s="1537"/>
      <c r="N2796" s="1067"/>
      <c r="O2796" s="1067"/>
    </row>
    <row r="2797" spans="1:15" s="886" customFormat="1">
      <c r="A2797" s="883"/>
      <c r="B2797" s="1152"/>
      <c r="C2797" s="884"/>
      <c r="D2797" s="884"/>
      <c r="E2797" s="884"/>
      <c r="F2797" s="895"/>
      <c r="H2797" s="1153"/>
      <c r="J2797" s="1154"/>
      <c r="K2797" s="827"/>
      <c r="L2797" s="1537"/>
      <c r="M2797" s="1537"/>
      <c r="N2797" s="1067"/>
      <c r="O2797" s="1067"/>
    </row>
    <row r="2798" spans="1:15" s="886" customFormat="1">
      <c r="A2798" s="883"/>
      <c r="B2798" s="1152"/>
      <c r="C2798" s="884"/>
      <c r="D2798" s="884"/>
      <c r="E2798" s="884"/>
      <c r="F2798" s="895"/>
      <c r="H2798" s="1153"/>
      <c r="J2798" s="1154"/>
      <c r="K2798" s="827"/>
      <c r="L2798" s="1537"/>
      <c r="M2798" s="1537"/>
      <c r="N2798" s="1067"/>
      <c r="O2798" s="1067"/>
    </row>
    <row r="2799" spans="1:15" s="886" customFormat="1">
      <c r="A2799" s="883"/>
      <c r="B2799" s="1152"/>
      <c r="C2799" s="884"/>
      <c r="D2799" s="884"/>
      <c r="E2799" s="884"/>
      <c r="F2799" s="895"/>
      <c r="H2799" s="1153"/>
      <c r="J2799" s="1154"/>
      <c r="K2799" s="827"/>
      <c r="L2799" s="1537"/>
      <c r="M2799" s="1537"/>
      <c r="N2799" s="1067"/>
      <c r="O2799" s="1067"/>
    </row>
    <row r="2800" spans="1:15" s="886" customFormat="1">
      <c r="A2800" s="883"/>
      <c r="B2800" s="1152"/>
      <c r="C2800" s="884"/>
      <c r="D2800" s="884"/>
      <c r="E2800" s="884"/>
      <c r="F2800" s="895"/>
      <c r="H2800" s="1153"/>
      <c r="J2800" s="1154"/>
      <c r="K2800" s="827"/>
      <c r="L2800" s="1537"/>
      <c r="M2800" s="1537"/>
      <c r="N2800" s="1067"/>
      <c r="O2800" s="1067"/>
    </row>
    <row r="2801" spans="1:15" s="886" customFormat="1">
      <c r="A2801" s="883"/>
      <c r="B2801" s="1152"/>
      <c r="C2801" s="884"/>
      <c r="D2801" s="884"/>
      <c r="E2801" s="884"/>
      <c r="F2801" s="895"/>
      <c r="H2801" s="1153"/>
      <c r="J2801" s="1154"/>
      <c r="K2801" s="827"/>
      <c r="L2801" s="1537"/>
      <c r="M2801" s="1537"/>
      <c r="N2801" s="1067"/>
      <c r="O2801" s="1067"/>
    </row>
    <row r="2802" spans="1:15" s="886" customFormat="1">
      <c r="A2802" s="883"/>
      <c r="B2802" s="1152"/>
      <c r="C2802" s="884"/>
      <c r="D2802" s="884"/>
      <c r="E2802" s="884"/>
      <c r="F2802" s="895"/>
      <c r="H2802" s="1153"/>
      <c r="J2802" s="1154"/>
      <c r="K2802" s="827"/>
      <c r="L2802" s="1537"/>
      <c r="M2802" s="1537"/>
      <c r="N2802" s="1067"/>
      <c r="O2802" s="1067"/>
    </row>
    <row r="2803" spans="1:15" s="886" customFormat="1">
      <c r="A2803" s="883"/>
      <c r="B2803" s="1152"/>
      <c r="C2803" s="884"/>
      <c r="D2803" s="884"/>
      <c r="E2803" s="884"/>
      <c r="F2803" s="895"/>
      <c r="H2803" s="1153"/>
      <c r="J2803" s="1154"/>
      <c r="K2803" s="827"/>
      <c r="L2803" s="1537"/>
      <c r="M2803" s="1537"/>
      <c r="N2803" s="1067"/>
      <c r="O2803" s="1067"/>
    </row>
    <row r="2804" spans="1:15" s="886" customFormat="1">
      <c r="A2804" s="883"/>
      <c r="B2804" s="1152"/>
      <c r="C2804" s="884"/>
      <c r="D2804" s="884"/>
      <c r="E2804" s="884"/>
      <c r="F2804" s="895"/>
      <c r="H2804" s="1153"/>
      <c r="J2804" s="1154"/>
      <c r="K2804" s="827"/>
      <c r="L2804" s="1537"/>
      <c r="M2804" s="1537"/>
      <c r="N2804" s="1067"/>
      <c r="O2804" s="1067"/>
    </row>
    <row r="2805" spans="1:15" s="886" customFormat="1">
      <c r="A2805" s="883"/>
      <c r="B2805" s="1152"/>
      <c r="C2805" s="884"/>
      <c r="D2805" s="884"/>
      <c r="E2805" s="884"/>
      <c r="F2805" s="895"/>
      <c r="H2805" s="1153"/>
      <c r="J2805" s="1154"/>
      <c r="K2805" s="827"/>
      <c r="L2805" s="1537"/>
      <c r="M2805" s="1537"/>
      <c r="N2805" s="1067"/>
      <c r="O2805" s="1067"/>
    </row>
    <row r="2806" spans="1:15" s="886" customFormat="1">
      <c r="A2806" s="883"/>
      <c r="B2806" s="1152"/>
      <c r="C2806" s="884"/>
      <c r="D2806" s="884"/>
      <c r="E2806" s="884"/>
      <c r="F2806" s="895"/>
      <c r="H2806" s="1153"/>
      <c r="J2806" s="1154"/>
      <c r="K2806" s="827"/>
      <c r="L2806" s="1537"/>
      <c r="M2806" s="1537"/>
      <c r="N2806" s="1067"/>
      <c r="O2806" s="1067"/>
    </row>
    <row r="2807" spans="1:15" s="886" customFormat="1">
      <c r="A2807" s="883"/>
      <c r="B2807" s="1152"/>
      <c r="C2807" s="884"/>
      <c r="D2807" s="884"/>
      <c r="E2807" s="884"/>
      <c r="F2807" s="895"/>
      <c r="H2807" s="1153"/>
      <c r="J2807" s="1154"/>
      <c r="K2807" s="827"/>
      <c r="L2807" s="1537"/>
      <c r="M2807" s="1537"/>
      <c r="N2807" s="1067"/>
      <c r="O2807" s="1067"/>
    </row>
    <row r="2808" spans="1:15" s="886" customFormat="1">
      <c r="A2808" s="883"/>
      <c r="B2808" s="1152"/>
      <c r="C2808" s="884"/>
      <c r="D2808" s="884"/>
      <c r="E2808" s="884"/>
      <c r="F2808" s="895"/>
      <c r="H2808" s="1153"/>
      <c r="J2808" s="1154"/>
      <c r="K2808" s="827"/>
      <c r="L2808" s="1537"/>
      <c r="M2808" s="1537"/>
      <c r="N2808" s="1067"/>
      <c r="O2808" s="1067"/>
    </row>
    <row r="2809" spans="1:15" s="886" customFormat="1">
      <c r="A2809" s="883"/>
      <c r="B2809" s="1152"/>
      <c r="C2809" s="884"/>
      <c r="D2809" s="884"/>
      <c r="E2809" s="884"/>
      <c r="F2809" s="895"/>
      <c r="H2809" s="1153"/>
      <c r="J2809" s="1154"/>
      <c r="K2809" s="827"/>
      <c r="L2809" s="1537"/>
      <c r="M2809" s="1537"/>
      <c r="N2809" s="1067"/>
      <c r="O2809" s="1067"/>
    </row>
    <row r="2810" spans="1:15" s="886" customFormat="1">
      <c r="A2810" s="883"/>
      <c r="B2810" s="1152"/>
      <c r="C2810" s="884"/>
      <c r="D2810" s="884"/>
      <c r="E2810" s="884"/>
      <c r="F2810" s="895"/>
      <c r="H2810" s="1153"/>
      <c r="J2810" s="1154"/>
      <c r="K2810" s="827"/>
      <c r="L2810" s="1537"/>
      <c r="M2810" s="1537"/>
      <c r="N2810" s="1067"/>
      <c r="O2810" s="1067"/>
    </row>
    <row r="2811" spans="1:15" s="886" customFormat="1">
      <c r="A2811" s="883"/>
      <c r="B2811" s="1152"/>
      <c r="C2811" s="884"/>
      <c r="D2811" s="884"/>
      <c r="E2811" s="884"/>
      <c r="F2811" s="895"/>
      <c r="H2811" s="1153"/>
      <c r="J2811" s="1154"/>
      <c r="K2811" s="827"/>
      <c r="L2811" s="1537"/>
      <c r="M2811" s="1537"/>
      <c r="N2811" s="1067"/>
      <c r="O2811" s="1067"/>
    </row>
    <row r="2812" spans="1:15" s="886" customFormat="1">
      <c r="A2812" s="883"/>
      <c r="B2812" s="1152"/>
      <c r="C2812" s="884"/>
      <c r="D2812" s="884"/>
      <c r="E2812" s="884"/>
      <c r="F2812" s="895"/>
      <c r="H2812" s="1153"/>
      <c r="J2812" s="1154"/>
      <c r="K2812" s="827"/>
      <c r="L2812" s="1537"/>
      <c r="M2812" s="1537"/>
      <c r="N2812" s="1067"/>
      <c r="O2812" s="1067"/>
    </row>
    <row r="2813" spans="1:15" s="886" customFormat="1">
      <c r="A2813" s="883"/>
      <c r="B2813" s="1152"/>
      <c r="C2813" s="884"/>
      <c r="D2813" s="884"/>
      <c r="E2813" s="884"/>
      <c r="F2813" s="895"/>
      <c r="H2813" s="1153"/>
      <c r="J2813" s="1154"/>
      <c r="K2813" s="827"/>
      <c r="L2813" s="1537"/>
      <c r="M2813" s="1537"/>
      <c r="N2813" s="1067"/>
      <c r="O2813" s="1067"/>
    </row>
    <row r="2814" spans="1:15" s="886" customFormat="1">
      <c r="A2814" s="883"/>
      <c r="B2814" s="1152"/>
      <c r="C2814" s="884"/>
      <c r="D2814" s="884"/>
      <c r="E2814" s="884"/>
      <c r="F2814" s="895"/>
      <c r="H2814" s="1153"/>
      <c r="J2814" s="1154"/>
      <c r="K2814" s="827"/>
      <c r="L2814" s="1537"/>
      <c r="M2814" s="1537"/>
      <c r="N2814" s="1067"/>
      <c r="O2814" s="1067"/>
    </row>
    <row r="2815" spans="1:15" s="886" customFormat="1">
      <c r="A2815" s="883"/>
      <c r="B2815" s="1152"/>
      <c r="C2815" s="884"/>
      <c r="D2815" s="884"/>
      <c r="E2815" s="884"/>
      <c r="F2815" s="895"/>
      <c r="H2815" s="1153"/>
      <c r="J2815" s="1154"/>
      <c r="K2815" s="827"/>
      <c r="L2815" s="1537"/>
      <c r="M2815" s="1537"/>
      <c r="N2815" s="1067"/>
      <c r="O2815" s="1067"/>
    </row>
    <row r="2816" spans="1:15" s="886" customFormat="1">
      <c r="A2816" s="883"/>
      <c r="B2816" s="1152"/>
      <c r="C2816" s="884"/>
      <c r="D2816" s="884"/>
      <c r="E2816" s="884"/>
      <c r="F2816" s="895"/>
      <c r="H2816" s="1153"/>
      <c r="J2816" s="1154"/>
      <c r="K2816" s="827"/>
      <c r="L2816" s="1537"/>
      <c r="M2816" s="1537"/>
      <c r="N2816" s="1067"/>
      <c r="O2816" s="1067"/>
    </row>
    <row r="2817" spans="1:15" s="886" customFormat="1">
      <c r="A2817" s="883"/>
      <c r="B2817" s="1152"/>
      <c r="C2817" s="884"/>
      <c r="D2817" s="884"/>
      <c r="E2817" s="884"/>
      <c r="F2817" s="895"/>
      <c r="H2817" s="1153"/>
      <c r="J2817" s="1154"/>
      <c r="K2817" s="827"/>
      <c r="L2817" s="1537"/>
      <c r="M2817" s="1537"/>
      <c r="N2817" s="1067"/>
      <c r="O2817" s="1067"/>
    </row>
    <row r="2818" spans="1:15" s="886" customFormat="1">
      <c r="A2818" s="883"/>
      <c r="B2818" s="1152"/>
      <c r="C2818" s="884"/>
      <c r="D2818" s="884"/>
      <c r="E2818" s="884"/>
      <c r="F2818" s="895"/>
      <c r="H2818" s="1153"/>
      <c r="J2818" s="1154"/>
      <c r="K2818" s="827"/>
      <c r="L2818" s="1537"/>
      <c r="M2818" s="1537"/>
      <c r="N2818" s="1067"/>
      <c r="O2818" s="1067"/>
    </row>
    <row r="2819" spans="1:15" s="886" customFormat="1">
      <c r="A2819" s="883"/>
      <c r="B2819" s="1152"/>
      <c r="C2819" s="884"/>
      <c r="D2819" s="884"/>
      <c r="E2819" s="884"/>
      <c r="F2819" s="895"/>
      <c r="H2819" s="1153"/>
      <c r="J2819" s="1154"/>
      <c r="K2819" s="827"/>
      <c r="L2819" s="1537"/>
      <c r="M2819" s="1537"/>
      <c r="N2819" s="1067"/>
      <c r="O2819" s="1067"/>
    </row>
    <row r="2820" spans="1:15" s="886" customFormat="1">
      <c r="A2820" s="883"/>
      <c r="B2820" s="1152"/>
      <c r="C2820" s="884"/>
      <c r="D2820" s="884"/>
      <c r="E2820" s="884"/>
      <c r="F2820" s="895"/>
      <c r="H2820" s="1153"/>
      <c r="J2820" s="1154"/>
      <c r="K2820" s="827"/>
      <c r="L2820" s="1537"/>
      <c r="M2820" s="1537"/>
      <c r="N2820" s="1067"/>
      <c r="O2820" s="1067"/>
    </row>
    <row r="2821" spans="1:15" s="886" customFormat="1">
      <c r="A2821" s="883"/>
      <c r="B2821" s="1152"/>
      <c r="C2821" s="884"/>
      <c r="D2821" s="884"/>
      <c r="E2821" s="884"/>
      <c r="F2821" s="895"/>
      <c r="H2821" s="1153"/>
      <c r="J2821" s="1154"/>
      <c r="K2821" s="827"/>
      <c r="L2821" s="1537"/>
      <c r="M2821" s="1537"/>
      <c r="N2821" s="1067"/>
      <c r="O2821" s="1067"/>
    </row>
    <row r="2822" spans="1:15" s="886" customFormat="1">
      <c r="A2822" s="883"/>
      <c r="B2822" s="1152"/>
      <c r="C2822" s="884"/>
      <c r="D2822" s="884"/>
      <c r="E2822" s="884"/>
      <c r="F2822" s="895"/>
      <c r="H2822" s="1153"/>
      <c r="J2822" s="1154"/>
      <c r="K2822" s="827"/>
      <c r="L2822" s="1537"/>
      <c r="M2822" s="1537"/>
      <c r="N2822" s="1067"/>
      <c r="O2822" s="1067"/>
    </row>
    <row r="2823" spans="1:15" s="886" customFormat="1">
      <c r="A2823" s="883"/>
      <c r="B2823" s="1152"/>
      <c r="C2823" s="884"/>
      <c r="D2823" s="884"/>
      <c r="E2823" s="884"/>
      <c r="F2823" s="895"/>
      <c r="H2823" s="1153"/>
      <c r="J2823" s="1154"/>
      <c r="K2823" s="827"/>
      <c r="L2823" s="1537"/>
      <c r="M2823" s="1537"/>
      <c r="N2823" s="1067"/>
      <c r="O2823" s="1067"/>
    </row>
    <row r="2824" spans="1:15" s="886" customFormat="1">
      <c r="A2824" s="883"/>
      <c r="B2824" s="1152"/>
      <c r="C2824" s="884"/>
      <c r="D2824" s="884"/>
      <c r="E2824" s="884"/>
      <c r="F2824" s="895"/>
      <c r="H2824" s="1153"/>
      <c r="J2824" s="1154"/>
      <c r="K2824" s="827"/>
      <c r="L2824" s="1537"/>
      <c r="M2824" s="1537"/>
      <c r="N2824" s="1067"/>
      <c r="O2824" s="1067"/>
    </row>
    <row r="2825" spans="1:15" s="886" customFormat="1">
      <c r="A2825" s="883"/>
      <c r="B2825" s="1152"/>
      <c r="C2825" s="884"/>
      <c r="D2825" s="884"/>
      <c r="E2825" s="884"/>
      <c r="F2825" s="895"/>
      <c r="H2825" s="1153"/>
      <c r="J2825" s="1154"/>
      <c r="K2825" s="827"/>
      <c r="L2825" s="1537"/>
      <c r="M2825" s="1537"/>
      <c r="N2825" s="1067"/>
      <c r="O2825" s="1067"/>
    </row>
    <row r="2826" spans="1:15" s="886" customFormat="1">
      <c r="A2826" s="883"/>
      <c r="B2826" s="1152"/>
      <c r="C2826" s="884"/>
      <c r="D2826" s="884"/>
      <c r="E2826" s="884"/>
      <c r="F2826" s="895"/>
      <c r="H2826" s="1153"/>
      <c r="J2826" s="1154"/>
      <c r="K2826" s="827"/>
      <c r="L2826" s="1537"/>
      <c r="M2826" s="1537"/>
      <c r="N2826" s="1067"/>
      <c r="O2826" s="1067"/>
    </row>
    <row r="2827" spans="1:15" s="886" customFormat="1">
      <c r="A2827" s="883"/>
      <c r="B2827" s="1152"/>
      <c r="C2827" s="884"/>
      <c r="D2827" s="884"/>
      <c r="E2827" s="884"/>
      <c r="F2827" s="895"/>
      <c r="H2827" s="1153"/>
      <c r="J2827" s="1154"/>
      <c r="K2827" s="827"/>
      <c r="L2827" s="1537"/>
      <c r="M2827" s="1537"/>
      <c r="N2827" s="1067"/>
      <c r="O2827" s="1067"/>
    </row>
    <row r="2828" spans="1:15" s="886" customFormat="1">
      <c r="A2828" s="883"/>
      <c r="B2828" s="1152"/>
      <c r="C2828" s="884"/>
      <c r="D2828" s="884"/>
      <c r="E2828" s="884"/>
      <c r="F2828" s="895"/>
      <c r="H2828" s="1153"/>
      <c r="J2828" s="1154"/>
      <c r="K2828" s="827"/>
      <c r="L2828" s="1537"/>
      <c r="M2828" s="1537"/>
      <c r="N2828" s="1067"/>
      <c r="O2828" s="1067"/>
    </row>
    <row r="2829" spans="1:15" s="886" customFormat="1">
      <c r="A2829" s="883"/>
      <c r="B2829" s="1152"/>
      <c r="C2829" s="884"/>
      <c r="D2829" s="884"/>
      <c r="E2829" s="884"/>
      <c r="F2829" s="895"/>
      <c r="H2829" s="1153"/>
      <c r="J2829" s="1154"/>
      <c r="K2829" s="827"/>
      <c r="L2829" s="1537"/>
      <c r="M2829" s="1537"/>
      <c r="N2829" s="1067"/>
      <c r="O2829" s="1067"/>
    </row>
    <row r="2830" spans="1:15" s="886" customFormat="1">
      <c r="A2830" s="883"/>
      <c r="B2830" s="1152"/>
      <c r="C2830" s="884"/>
      <c r="D2830" s="884"/>
      <c r="E2830" s="884"/>
      <c r="F2830" s="895"/>
      <c r="H2830" s="1153"/>
      <c r="J2830" s="1154"/>
      <c r="K2830" s="827"/>
      <c r="L2830" s="1537"/>
      <c r="M2830" s="1537"/>
      <c r="N2830" s="1067"/>
      <c r="O2830" s="1067"/>
    </row>
    <row r="2831" spans="1:15" s="886" customFormat="1">
      <c r="A2831" s="883"/>
      <c r="B2831" s="1152"/>
      <c r="C2831" s="884"/>
      <c r="D2831" s="884"/>
      <c r="E2831" s="884"/>
      <c r="F2831" s="895"/>
      <c r="H2831" s="1153"/>
      <c r="J2831" s="1154"/>
      <c r="K2831" s="827"/>
      <c r="L2831" s="1537"/>
      <c r="M2831" s="1537"/>
      <c r="N2831" s="1067"/>
      <c r="O2831" s="1067"/>
    </row>
    <row r="2832" spans="1:15" s="886" customFormat="1">
      <c r="A2832" s="883"/>
      <c r="B2832" s="1152"/>
      <c r="C2832" s="884"/>
      <c r="D2832" s="884"/>
      <c r="E2832" s="884"/>
      <c r="F2832" s="895"/>
      <c r="H2832" s="1153"/>
      <c r="J2832" s="1154"/>
      <c r="K2832" s="827"/>
      <c r="L2832" s="1537"/>
      <c r="M2832" s="1537"/>
      <c r="N2832" s="1067"/>
      <c r="O2832" s="1067"/>
    </row>
    <row r="2833" spans="1:15" s="886" customFormat="1">
      <c r="A2833" s="883"/>
      <c r="B2833" s="1152"/>
      <c r="C2833" s="884"/>
      <c r="D2833" s="884"/>
      <c r="E2833" s="884"/>
      <c r="F2833" s="895"/>
      <c r="H2833" s="1153"/>
      <c r="J2833" s="1154"/>
      <c r="K2833" s="827"/>
      <c r="L2833" s="1537"/>
      <c r="M2833" s="1537"/>
      <c r="N2833" s="1067"/>
      <c r="O2833" s="1067"/>
    </row>
    <row r="2834" spans="1:15" s="886" customFormat="1">
      <c r="A2834" s="883"/>
      <c r="B2834" s="1152"/>
      <c r="C2834" s="884"/>
      <c r="D2834" s="884"/>
      <c r="E2834" s="884"/>
      <c r="F2834" s="895"/>
      <c r="H2834" s="1153"/>
      <c r="J2834" s="1154"/>
      <c r="K2834" s="827"/>
      <c r="L2834" s="1537"/>
      <c r="M2834" s="1537"/>
      <c r="N2834" s="1067"/>
      <c r="O2834" s="1067"/>
    </row>
    <row r="2835" spans="1:15" s="886" customFormat="1">
      <c r="A2835" s="883"/>
      <c r="B2835" s="1152"/>
      <c r="C2835" s="884"/>
      <c r="D2835" s="884"/>
      <c r="E2835" s="884"/>
      <c r="F2835" s="895"/>
      <c r="H2835" s="1153"/>
      <c r="J2835" s="1154"/>
      <c r="K2835" s="827"/>
      <c r="L2835" s="1537"/>
      <c r="M2835" s="1537"/>
      <c r="N2835" s="1067"/>
      <c r="O2835" s="1067"/>
    </row>
    <row r="2836" spans="1:15" s="886" customFormat="1">
      <c r="A2836" s="883"/>
      <c r="B2836" s="1152"/>
      <c r="C2836" s="884"/>
      <c r="D2836" s="884"/>
      <c r="E2836" s="884"/>
      <c r="F2836" s="895"/>
      <c r="H2836" s="1153"/>
      <c r="J2836" s="1154"/>
      <c r="K2836" s="827"/>
      <c r="L2836" s="1537"/>
      <c r="M2836" s="1537"/>
      <c r="N2836" s="1067"/>
      <c r="O2836" s="1067"/>
    </row>
    <row r="2837" spans="1:15" s="886" customFormat="1">
      <c r="A2837" s="883"/>
      <c r="B2837" s="1152"/>
      <c r="C2837" s="884"/>
      <c r="D2837" s="884"/>
      <c r="E2837" s="884"/>
      <c r="F2837" s="895"/>
      <c r="H2837" s="1153"/>
      <c r="J2837" s="1154"/>
      <c r="K2837" s="827"/>
      <c r="L2837" s="1537"/>
      <c r="M2837" s="1537"/>
      <c r="N2837" s="1067"/>
      <c r="O2837" s="1067"/>
    </row>
    <row r="2838" spans="1:15" s="886" customFormat="1">
      <c r="A2838" s="883"/>
      <c r="B2838" s="1152"/>
      <c r="C2838" s="884"/>
      <c r="D2838" s="884"/>
      <c r="E2838" s="884"/>
      <c r="F2838" s="895"/>
      <c r="H2838" s="1153"/>
      <c r="J2838" s="1154"/>
      <c r="K2838" s="827"/>
      <c r="L2838" s="1537"/>
      <c r="M2838" s="1537"/>
      <c r="N2838" s="1067"/>
      <c r="O2838" s="1067"/>
    </row>
    <row r="2839" spans="1:15" s="886" customFormat="1">
      <c r="A2839" s="883"/>
      <c r="B2839" s="1152"/>
      <c r="C2839" s="884"/>
      <c r="D2839" s="884"/>
      <c r="E2839" s="884"/>
      <c r="F2839" s="895"/>
      <c r="H2839" s="1153"/>
      <c r="J2839" s="1154"/>
      <c r="K2839" s="827"/>
      <c r="L2839" s="1537"/>
      <c r="M2839" s="1537"/>
      <c r="N2839" s="1067"/>
      <c r="O2839" s="1067"/>
    </row>
    <row r="2840" spans="1:15" s="886" customFormat="1">
      <c r="A2840" s="883"/>
      <c r="B2840" s="1152"/>
      <c r="C2840" s="884"/>
      <c r="D2840" s="884"/>
      <c r="E2840" s="884"/>
      <c r="F2840" s="895"/>
      <c r="H2840" s="1153"/>
      <c r="J2840" s="1154"/>
      <c r="K2840" s="827"/>
      <c r="L2840" s="1537"/>
      <c r="M2840" s="1537"/>
      <c r="N2840" s="1067"/>
      <c r="O2840" s="1067"/>
    </row>
    <row r="2841" spans="1:15" s="886" customFormat="1">
      <c r="A2841" s="883"/>
      <c r="B2841" s="1152"/>
      <c r="C2841" s="884"/>
      <c r="D2841" s="884"/>
      <c r="E2841" s="884"/>
      <c r="F2841" s="895"/>
      <c r="H2841" s="1153"/>
      <c r="J2841" s="1154"/>
      <c r="K2841" s="827"/>
      <c r="L2841" s="1537"/>
      <c r="M2841" s="1537"/>
      <c r="N2841" s="1067"/>
      <c r="O2841" s="1067"/>
    </row>
    <row r="2842" spans="1:15" s="886" customFormat="1">
      <c r="A2842" s="883"/>
      <c r="B2842" s="1152"/>
      <c r="C2842" s="884"/>
      <c r="D2842" s="884"/>
      <c r="E2842" s="884"/>
      <c r="F2842" s="895"/>
      <c r="H2842" s="1153"/>
      <c r="J2842" s="1154"/>
      <c r="K2842" s="827"/>
      <c r="L2842" s="1537"/>
      <c r="M2842" s="1537"/>
      <c r="N2842" s="1067"/>
      <c r="O2842" s="1067"/>
    </row>
    <row r="2843" spans="1:15" s="886" customFormat="1">
      <c r="A2843" s="883"/>
      <c r="B2843" s="1152"/>
      <c r="C2843" s="884"/>
      <c r="D2843" s="884"/>
      <c r="E2843" s="884"/>
      <c r="F2843" s="895"/>
      <c r="H2843" s="1153"/>
      <c r="J2843" s="1154"/>
      <c r="K2843" s="827"/>
      <c r="L2843" s="1537"/>
      <c r="M2843" s="1537"/>
      <c r="N2843" s="1067"/>
      <c r="O2843" s="1067"/>
    </row>
    <row r="2844" spans="1:15" s="886" customFormat="1">
      <c r="A2844" s="883"/>
      <c r="B2844" s="1152"/>
      <c r="C2844" s="884"/>
      <c r="D2844" s="884"/>
      <c r="E2844" s="884"/>
      <c r="F2844" s="895"/>
      <c r="H2844" s="1153"/>
      <c r="J2844" s="1154"/>
      <c r="K2844" s="827"/>
      <c r="L2844" s="1537"/>
      <c r="M2844" s="1537"/>
      <c r="N2844" s="1067"/>
      <c r="O2844" s="1067"/>
    </row>
    <row r="2845" spans="1:15" s="886" customFormat="1">
      <c r="A2845" s="883"/>
      <c r="B2845" s="1152"/>
      <c r="C2845" s="884"/>
      <c r="D2845" s="884"/>
      <c r="E2845" s="884"/>
      <c r="F2845" s="895"/>
      <c r="H2845" s="1153"/>
      <c r="J2845" s="1154"/>
      <c r="K2845" s="827"/>
      <c r="L2845" s="1537"/>
      <c r="M2845" s="1537"/>
      <c r="N2845" s="1067"/>
      <c r="O2845" s="1067"/>
    </row>
    <row r="2846" spans="1:15" s="886" customFormat="1">
      <c r="A2846" s="883"/>
      <c r="B2846" s="1152"/>
      <c r="C2846" s="884"/>
      <c r="D2846" s="884"/>
      <c r="E2846" s="884"/>
      <c r="F2846" s="895"/>
      <c r="H2846" s="1153"/>
      <c r="J2846" s="1154"/>
      <c r="K2846" s="827"/>
      <c r="L2846" s="1537"/>
      <c r="M2846" s="1537"/>
      <c r="N2846" s="1067"/>
      <c r="O2846" s="1067"/>
    </row>
    <row r="2847" spans="1:15" s="886" customFormat="1">
      <c r="A2847" s="883"/>
      <c r="B2847" s="1152"/>
      <c r="C2847" s="884"/>
      <c r="D2847" s="884"/>
      <c r="E2847" s="884"/>
      <c r="F2847" s="895"/>
      <c r="H2847" s="1153"/>
      <c r="J2847" s="1154"/>
      <c r="K2847" s="827"/>
      <c r="L2847" s="1537"/>
      <c r="M2847" s="1537"/>
      <c r="N2847" s="1067"/>
      <c r="O2847" s="1067"/>
    </row>
    <row r="2848" spans="1:15" s="886" customFormat="1">
      <c r="A2848" s="883"/>
      <c r="B2848" s="1152"/>
      <c r="C2848" s="884"/>
      <c r="D2848" s="884"/>
      <c r="E2848" s="884"/>
      <c r="F2848" s="895"/>
      <c r="H2848" s="1153"/>
      <c r="J2848" s="1154"/>
      <c r="K2848" s="827"/>
      <c r="L2848" s="1537"/>
      <c r="M2848" s="1537"/>
      <c r="N2848" s="1067"/>
      <c r="O2848" s="1067"/>
    </row>
    <row r="2849" spans="1:15" s="886" customFormat="1">
      <c r="A2849" s="883"/>
      <c r="B2849" s="1152"/>
      <c r="C2849" s="884"/>
      <c r="D2849" s="884"/>
      <c r="E2849" s="884"/>
      <c r="F2849" s="895"/>
      <c r="H2849" s="1153"/>
      <c r="J2849" s="1154"/>
      <c r="K2849" s="827"/>
      <c r="L2849" s="1537"/>
      <c r="M2849" s="1537"/>
      <c r="N2849" s="1067"/>
      <c r="O2849" s="1067"/>
    </row>
    <row r="2850" spans="1:15" s="886" customFormat="1">
      <c r="A2850" s="883"/>
      <c r="B2850" s="1152"/>
      <c r="C2850" s="884"/>
      <c r="D2850" s="884"/>
      <c r="E2850" s="884"/>
      <c r="F2850" s="895"/>
      <c r="H2850" s="1153"/>
      <c r="J2850" s="1154"/>
      <c r="K2850" s="827"/>
      <c r="L2850" s="1537"/>
      <c r="M2850" s="1537"/>
      <c r="N2850" s="1067"/>
      <c r="O2850" s="1067"/>
    </row>
    <row r="2851" spans="1:15" s="886" customFormat="1">
      <c r="A2851" s="883"/>
      <c r="B2851" s="1152"/>
      <c r="C2851" s="884"/>
      <c r="D2851" s="884"/>
      <c r="E2851" s="884"/>
      <c r="F2851" s="895"/>
      <c r="H2851" s="1153"/>
      <c r="J2851" s="1154"/>
      <c r="K2851" s="827"/>
      <c r="L2851" s="1537"/>
      <c r="M2851" s="1537"/>
      <c r="N2851" s="1067"/>
      <c r="O2851" s="1067"/>
    </row>
    <row r="2852" spans="1:15" s="886" customFormat="1">
      <c r="A2852" s="883"/>
      <c r="B2852" s="1152"/>
      <c r="C2852" s="884"/>
      <c r="D2852" s="884"/>
      <c r="E2852" s="884"/>
      <c r="F2852" s="895"/>
      <c r="H2852" s="1153"/>
      <c r="J2852" s="1154"/>
      <c r="K2852" s="827"/>
      <c r="L2852" s="1537"/>
      <c r="M2852" s="1537"/>
      <c r="N2852" s="1067"/>
      <c r="O2852" s="1067"/>
    </row>
    <row r="2853" spans="1:15" s="886" customFormat="1">
      <c r="A2853" s="883"/>
      <c r="B2853" s="1152"/>
      <c r="C2853" s="884"/>
      <c r="D2853" s="884"/>
      <c r="E2853" s="884"/>
      <c r="F2853" s="895"/>
      <c r="H2853" s="1153"/>
      <c r="J2853" s="1154"/>
      <c r="K2853" s="827"/>
      <c r="L2853" s="1537"/>
      <c r="M2853" s="1537"/>
      <c r="N2853" s="1067"/>
      <c r="O2853" s="1067"/>
    </row>
    <row r="2854" spans="1:15" s="886" customFormat="1">
      <c r="A2854" s="883"/>
      <c r="B2854" s="1152"/>
      <c r="C2854" s="884"/>
      <c r="D2854" s="884"/>
      <c r="E2854" s="884"/>
      <c r="F2854" s="895"/>
      <c r="H2854" s="1153"/>
      <c r="J2854" s="1154"/>
      <c r="K2854" s="827"/>
      <c r="L2854" s="1537"/>
      <c r="M2854" s="1537"/>
      <c r="N2854" s="1067"/>
      <c r="O2854" s="1067"/>
    </row>
    <row r="2855" spans="1:15" s="886" customFormat="1">
      <c r="A2855" s="883"/>
      <c r="B2855" s="1152"/>
      <c r="C2855" s="884"/>
      <c r="D2855" s="884"/>
      <c r="E2855" s="884"/>
      <c r="F2855" s="895"/>
      <c r="H2855" s="1153"/>
      <c r="J2855" s="1154"/>
      <c r="K2855" s="827"/>
      <c r="L2855" s="1537"/>
      <c r="M2855" s="1537"/>
      <c r="N2855" s="1067"/>
      <c r="O2855" s="1067"/>
    </row>
    <row r="2856" spans="1:15" s="886" customFormat="1">
      <c r="A2856" s="883"/>
      <c r="B2856" s="1152"/>
      <c r="C2856" s="884"/>
      <c r="D2856" s="884"/>
      <c r="E2856" s="884"/>
      <c r="F2856" s="895"/>
      <c r="H2856" s="1153"/>
      <c r="J2856" s="1154"/>
      <c r="K2856" s="827"/>
      <c r="L2856" s="1537"/>
      <c r="M2856" s="1537"/>
      <c r="N2856" s="1067"/>
      <c r="O2856" s="1067"/>
    </row>
    <row r="2857" spans="1:15" s="886" customFormat="1">
      <c r="A2857" s="883"/>
      <c r="B2857" s="1152"/>
      <c r="C2857" s="884"/>
      <c r="D2857" s="884"/>
      <c r="E2857" s="884"/>
      <c r="F2857" s="895"/>
      <c r="H2857" s="1153"/>
      <c r="J2857" s="1154"/>
      <c r="K2857" s="827"/>
      <c r="L2857" s="1537"/>
      <c r="M2857" s="1537"/>
      <c r="N2857" s="1067"/>
      <c r="O2857" s="1067"/>
    </row>
    <row r="2858" spans="1:15" s="886" customFormat="1">
      <c r="A2858" s="883"/>
      <c r="B2858" s="1152"/>
      <c r="C2858" s="884"/>
      <c r="D2858" s="884"/>
      <c r="E2858" s="884"/>
      <c r="F2858" s="895"/>
      <c r="H2858" s="1153"/>
      <c r="J2858" s="1154"/>
      <c r="K2858" s="827"/>
      <c r="L2858" s="1537"/>
      <c r="M2858" s="1537"/>
      <c r="N2858" s="1067"/>
      <c r="O2858" s="1067"/>
    </row>
    <row r="2859" spans="1:15" s="886" customFormat="1">
      <c r="A2859" s="883"/>
      <c r="B2859" s="1152"/>
      <c r="C2859" s="884"/>
      <c r="D2859" s="884"/>
      <c r="E2859" s="884"/>
      <c r="F2859" s="895"/>
      <c r="H2859" s="1153"/>
      <c r="J2859" s="1154"/>
      <c r="K2859" s="827"/>
      <c r="L2859" s="1537"/>
      <c r="M2859" s="1537"/>
      <c r="N2859" s="1067"/>
      <c r="O2859" s="1067"/>
    </row>
    <row r="2860" spans="1:15" s="886" customFormat="1">
      <c r="A2860" s="883"/>
      <c r="B2860" s="1152"/>
      <c r="C2860" s="884"/>
      <c r="D2860" s="884"/>
      <c r="E2860" s="884"/>
      <c r="F2860" s="895"/>
      <c r="H2860" s="1153"/>
      <c r="J2860" s="1154"/>
      <c r="K2860" s="827"/>
      <c r="L2860" s="1537"/>
      <c r="M2860" s="1537"/>
      <c r="N2860" s="1067"/>
      <c r="O2860" s="1067"/>
    </row>
    <row r="2861" spans="1:15" s="886" customFormat="1">
      <c r="A2861" s="883"/>
      <c r="B2861" s="1152"/>
      <c r="C2861" s="884"/>
      <c r="D2861" s="884"/>
      <c r="E2861" s="884"/>
      <c r="F2861" s="895"/>
      <c r="H2861" s="1153"/>
      <c r="J2861" s="1154"/>
      <c r="K2861" s="827"/>
      <c r="L2861" s="1537"/>
      <c r="M2861" s="1537"/>
      <c r="N2861" s="1067"/>
      <c r="O2861" s="1067"/>
    </row>
    <row r="2862" spans="1:15" s="886" customFormat="1">
      <c r="A2862" s="883"/>
      <c r="B2862" s="1152"/>
      <c r="C2862" s="884"/>
      <c r="D2862" s="884"/>
      <c r="E2862" s="884"/>
      <c r="F2862" s="895"/>
      <c r="H2862" s="1153"/>
      <c r="J2862" s="1154"/>
      <c r="K2862" s="827"/>
      <c r="L2862" s="1537"/>
      <c r="M2862" s="1537"/>
      <c r="N2862" s="1067"/>
      <c r="O2862" s="1067"/>
    </row>
    <row r="2863" spans="1:15" s="886" customFormat="1">
      <c r="A2863" s="883"/>
      <c r="B2863" s="1152"/>
      <c r="C2863" s="884"/>
      <c r="D2863" s="884"/>
      <c r="E2863" s="884"/>
      <c r="F2863" s="895"/>
      <c r="H2863" s="1153"/>
      <c r="J2863" s="1154"/>
      <c r="K2863" s="827"/>
      <c r="L2863" s="1537"/>
      <c r="M2863" s="1537"/>
      <c r="N2863" s="1067"/>
      <c r="O2863" s="1067"/>
    </row>
    <row r="2864" spans="1:15" s="886" customFormat="1">
      <c r="A2864" s="883"/>
      <c r="B2864" s="1152"/>
      <c r="C2864" s="884"/>
      <c r="D2864" s="884"/>
      <c r="E2864" s="884"/>
      <c r="F2864" s="895"/>
      <c r="H2864" s="1153"/>
      <c r="J2864" s="1154"/>
      <c r="K2864" s="827"/>
      <c r="L2864" s="1537"/>
      <c r="M2864" s="1537"/>
      <c r="N2864" s="1067"/>
      <c r="O2864" s="1067"/>
    </row>
    <row r="2865" spans="1:15" s="886" customFormat="1">
      <c r="A2865" s="883"/>
      <c r="B2865" s="1152"/>
      <c r="C2865" s="884"/>
      <c r="D2865" s="884"/>
      <c r="E2865" s="884"/>
      <c r="F2865" s="895"/>
      <c r="H2865" s="1153"/>
      <c r="J2865" s="1154"/>
      <c r="K2865" s="827"/>
      <c r="L2865" s="1537"/>
      <c r="M2865" s="1537"/>
      <c r="N2865" s="1067"/>
      <c r="O2865" s="1067"/>
    </row>
    <row r="2866" spans="1:15" s="886" customFormat="1">
      <c r="A2866" s="883"/>
      <c r="B2866" s="1152"/>
      <c r="C2866" s="884"/>
      <c r="D2866" s="884"/>
      <c r="E2866" s="884"/>
      <c r="F2866" s="895"/>
      <c r="H2866" s="1153"/>
      <c r="J2866" s="1154"/>
      <c r="K2866" s="827"/>
      <c r="L2866" s="1537"/>
      <c r="M2866" s="1537"/>
      <c r="N2866" s="1067"/>
      <c r="O2866" s="1067"/>
    </row>
    <row r="2867" spans="1:15" s="886" customFormat="1">
      <c r="A2867" s="883"/>
      <c r="B2867" s="1152"/>
      <c r="C2867" s="884"/>
      <c r="D2867" s="884"/>
      <c r="E2867" s="884"/>
      <c r="F2867" s="895"/>
      <c r="H2867" s="1153"/>
      <c r="J2867" s="1154"/>
      <c r="K2867" s="827"/>
      <c r="L2867" s="1537"/>
      <c r="M2867" s="1537"/>
      <c r="N2867" s="1067"/>
      <c r="O2867" s="1067"/>
    </row>
    <row r="2868" spans="1:15" s="886" customFormat="1">
      <c r="A2868" s="883"/>
      <c r="B2868" s="1152"/>
      <c r="C2868" s="884"/>
      <c r="D2868" s="884"/>
      <c r="E2868" s="884"/>
      <c r="F2868" s="895"/>
      <c r="H2868" s="1153"/>
      <c r="J2868" s="1154"/>
      <c r="K2868" s="827"/>
      <c r="L2868" s="1537"/>
      <c r="M2868" s="1537"/>
      <c r="N2868" s="1067"/>
      <c r="O2868" s="1067"/>
    </row>
    <row r="2869" spans="1:15" s="886" customFormat="1">
      <c r="A2869" s="883"/>
      <c r="B2869" s="1152"/>
      <c r="C2869" s="884"/>
      <c r="D2869" s="884"/>
      <c r="E2869" s="884"/>
      <c r="F2869" s="895"/>
      <c r="H2869" s="1153"/>
      <c r="J2869" s="1154"/>
      <c r="K2869" s="827"/>
      <c r="L2869" s="1537"/>
      <c r="M2869" s="1537"/>
      <c r="N2869" s="1067"/>
      <c r="O2869" s="1067"/>
    </row>
    <row r="2870" spans="1:15" s="886" customFormat="1">
      <c r="A2870" s="883"/>
      <c r="B2870" s="1152"/>
      <c r="C2870" s="884"/>
      <c r="D2870" s="884"/>
      <c r="E2870" s="884"/>
      <c r="F2870" s="895"/>
      <c r="H2870" s="1153"/>
      <c r="J2870" s="1154"/>
      <c r="K2870" s="827"/>
      <c r="L2870" s="1537"/>
      <c r="M2870" s="1537"/>
      <c r="N2870" s="1067"/>
      <c r="O2870" s="1067"/>
    </row>
    <row r="2871" spans="1:15" s="886" customFormat="1">
      <c r="A2871" s="883"/>
      <c r="B2871" s="1152"/>
      <c r="C2871" s="884"/>
      <c r="D2871" s="884"/>
      <c r="E2871" s="884"/>
      <c r="F2871" s="895"/>
      <c r="H2871" s="1153"/>
      <c r="J2871" s="1154"/>
      <c r="K2871" s="827"/>
      <c r="L2871" s="1537"/>
      <c r="M2871" s="1537"/>
      <c r="N2871" s="1067"/>
      <c r="O2871" s="1067"/>
    </row>
    <row r="2872" spans="1:15" s="886" customFormat="1">
      <c r="A2872" s="883"/>
      <c r="B2872" s="1152"/>
      <c r="C2872" s="884"/>
      <c r="D2872" s="884"/>
      <c r="E2872" s="884"/>
      <c r="F2872" s="895"/>
      <c r="H2872" s="1153"/>
      <c r="J2872" s="1154"/>
      <c r="K2872" s="827"/>
      <c r="L2872" s="1537"/>
      <c r="M2872" s="1537"/>
      <c r="N2872" s="1067"/>
      <c r="O2872" s="1067"/>
    </row>
    <row r="2873" spans="1:15" s="886" customFormat="1">
      <c r="A2873" s="883"/>
      <c r="B2873" s="1152"/>
      <c r="C2873" s="884"/>
      <c r="D2873" s="884"/>
      <c r="E2873" s="884"/>
      <c r="F2873" s="895"/>
      <c r="H2873" s="1153"/>
      <c r="J2873" s="1154"/>
      <c r="K2873" s="827"/>
      <c r="L2873" s="1537"/>
      <c r="M2873" s="1537"/>
      <c r="N2873" s="1067"/>
      <c r="O2873" s="1067"/>
    </row>
    <row r="2874" spans="1:15" s="886" customFormat="1">
      <c r="A2874" s="883"/>
      <c r="B2874" s="1152"/>
      <c r="C2874" s="884"/>
      <c r="D2874" s="884"/>
      <c r="E2874" s="884"/>
      <c r="F2874" s="895"/>
      <c r="H2874" s="1153"/>
      <c r="J2874" s="1154"/>
      <c r="K2874" s="827"/>
      <c r="L2874" s="1537"/>
      <c r="M2874" s="1537"/>
      <c r="N2874" s="1067"/>
      <c r="O2874" s="1067"/>
    </row>
    <row r="2875" spans="1:15" s="886" customFormat="1">
      <c r="A2875" s="883"/>
      <c r="B2875" s="1152"/>
      <c r="C2875" s="884"/>
      <c r="D2875" s="884"/>
      <c r="E2875" s="884"/>
      <c r="F2875" s="895"/>
      <c r="H2875" s="1153"/>
      <c r="J2875" s="1154"/>
      <c r="K2875" s="827"/>
      <c r="L2875" s="1537"/>
      <c r="M2875" s="1537"/>
      <c r="N2875" s="1067"/>
      <c r="O2875" s="1067"/>
    </row>
    <row r="2876" spans="1:15" s="886" customFormat="1">
      <c r="A2876" s="883"/>
      <c r="B2876" s="1152"/>
      <c r="C2876" s="884"/>
      <c r="D2876" s="884"/>
      <c r="E2876" s="884"/>
      <c r="F2876" s="895"/>
      <c r="H2876" s="1153"/>
      <c r="J2876" s="1154"/>
      <c r="K2876" s="827"/>
      <c r="L2876" s="1537"/>
      <c r="M2876" s="1537"/>
      <c r="N2876" s="1067"/>
      <c r="O2876" s="1067"/>
    </row>
    <row r="2877" spans="1:15" s="886" customFormat="1">
      <c r="A2877" s="883"/>
      <c r="B2877" s="1152"/>
      <c r="C2877" s="884"/>
      <c r="D2877" s="884"/>
      <c r="E2877" s="884"/>
      <c r="F2877" s="895"/>
      <c r="H2877" s="1153"/>
      <c r="J2877" s="1154"/>
      <c r="K2877" s="827"/>
      <c r="L2877" s="1537"/>
      <c r="M2877" s="1537"/>
      <c r="N2877" s="1067"/>
      <c r="O2877" s="1067"/>
    </row>
    <row r="2878" spans="1:15" s="886" customFormat="1">
      <c r="A2878" s="883"/>
      <c r="B2878" s="1152"/>
      <c r="C2878" s="884"/>
      <c r="D2878" s="884"/>
      <c r="E2878" s="884"/>
      <c r="F2878" s="895"/>
      <c r="H2878" s="1153"/>
      <c r="J2878" s="1154"/>
      <c r="K2878" s="827"/>
      <c r="L2878" s="1537"/>
      <c r="M2878" s="1537"/>
      <c r="N2878" s="1067"/>
      <c r="O2878" s="1067"/>
    </row>
    <row r="2879" spans="1:15" s="886" customFormat="1">
      <c r="A2879" s="883"/>
      <c r="B2879" s="1152"/>
      <c r="C2879" s="884"/>
      <c r="D2879" s="884"/>
      <c r="E2879" s="884"/>
      <c r="F2879" s="895"/>
      <c r="H2879" s="1153"/>
      <c r="J2879" s="1154"/>
      <c r="K2879" s="827"/>
      <c r="L2879" s="1537"/>
      <c r="M2879" s="1537"/>
      <c r="N2879" s="1067"/>
      <c r="O2879" s="1067"/>
    </row>
    <row r="2880" spans="1:15" s="886" customFormat="1">
      <c r="A2880" s="883"/>
      <c r="B2880" s="1152"/>
      <c r="C2880" s="884"/>
      <c r="D2880" s="884"/>
      <c r="E2880" s="884"/>
      <c r="F2880" s="895"/>
      <c r="H2880" s="1153"/>
      <c r="J2880" s="1154"/>
      <c r="K2880" s="827"/>
      <c r="L2880" s="1537"/>
      <c r="M2880" s="1537"/>
      <c r="N2880" s="1067"/>
      <c r="O2880" s="1067"/>
    </row>
    <row r="2881" spans="1:15" s="886" customFormat="1">
      <c r="A2881" s="883"/>
      <c r="B2881" s="1152"/>
      <c r="C2881" s="884"/>
      <c r="D2881" s="884"/>
      <c r="E2881" s="884"/>
      <c r="F2881" s="895"/>
      <c r="H2881" s="1153"/>
      <c r="J2881" s="1154"/>
      <c r="K2881" s="827"/>
      <c r="L2881" s="1537"/>
      <c r="M2881" s="1537"/>
      <c r="N2881" s="1067"/>
      <c r="O2881" s="1067"/>
    </row>
    <row r="2882" spans="1:15" s="886" customFormat="1">
      <c r="A2882" s="883"/>
      <c r="B2882" s="1152"/>
      <c r="C2882" s="884"/>
      <c r="D2882" s="884"/>
      <c r="E2882" s="884"/>
      <c r="F2882" s="895"/>
      <c r="H2882" s="1153"/>
      <c r="J2882" s="1154"/>
      <c r="K2882" s="827"/>
      <c r="L2882" s="1537"/>
      <c r="M2882" s="1537"/>
      <c r="N2882" s="1067"/>
      <c r="O2882" s="1067"/>
    </row>
    <row r="2883" spans="1:15" s="886" customFormat="1">
      <c r="A2883" s="883"/>
      <c r="B2883" s="1152"/>
      <c r="C2883" s="884"/>
      <c r="D2883" s="884"/>
      <c r="E2883" s="884"/>
      <c r="F2883" s="895"/>
      <c r="H2883" s="1153"/>
      <c r="J2883" s="1154"/>
      <c r="K2883" s="827"/>
      <c r="L2883" s="1537"/>
      <c r="M2883" s="1537"/>
      <c r="N2883" s="1067"/>
      <c r="O2883" s="1067"/>
    </row>
    <row r="2884" spans="1:15" s="886" customFormat="1">
      <c r="A2884" s="883"/>
      <c r="B2884" s="1152"/>
      <c r="C2884" s="884"/>
      <c r="D2884" s="884"/>
      <c r="E2884" s="884"/>
      <c r="F2884" s="895"/>
      <c r="H2884" s="1153"/>
      <c r="J2884" s="1154"/>
      <c r="K2884" s="827"/>
      <c r="L2884" s="1537"/>
      <c r="M2884" s="1537"/>
      <c r="N2884" s="1067"/>
      <c r="O2884" s="1067"/>
    </row>
    <row r="2885" spans="1:15" s="886" customFormat="1">
      <c r="A2885" s="883"/>
      <c r="B2885" s="1152"/>
      <c r="C2885" s="884"/>
      <c r="D2885" s="884"/>
      <c r="E2885" s="884"/>
      <c r="F2885" s="895"/>
      <c r="H2885" s="1153"/>
      <c r="J2885" s="1154"/>
      <c r="K2885" s="827"/>
      <c r="L2885" s="1537"/>
      <c r="M2885" s="1537"/>
      <c r="N2885" s="1067"/>
      <c r="O2885" s="1067"/>
    </row>
    <row r="2886" spans="1:15" s="886" customFormat="1">
      <c r="A2886" s="883"/>
      <c r="B2886" s="1152"/>
      <c r="C2886" s="884"/>
      <c r="D2886" s="884"/>
      <c r="E2886" s="884"/>
      <c r="F2886" s="895"/>
      <c r="H2886" s="1153"/>
      <c r="J2886" s="1154"/>
      <c r="K2886" s="827"/>
      <c r="L2886" s="1537"/>
      <c r="M2886" s="1537"/>
      <c r="N2886" s="1067"/>
      <c r="O2886" s="1067"/>
    </row>
    <row r="2887" spans="1:15" s="886" customFormat="1">
      <c r="A2887" s="883"/>
      <c r="B2887" s="1152"/>
      <c r="C2887" s="884"/>
      <c r="D2887" s="884"/>
      <c r="E2887" s="884"/>
      <c r="F2887" s="895"/>
      <c r="H2887" s="1153"/>
      <c r="J2887" s="1154"/>
      <c r="K2887" s="827"/>
      <c r="L2887" s="1537"/>
      <c r="M2887" s="1537"/>
      <c r="N2887" s="1067"/>
      <c r="O2887" s="1067"/>
    </row>
    <row r="2888" spans="1:15" s="886" customFormat="1">
      <c r="A2888" s="883"/>
      <c r="B2888" s="1152"/>
      <c r="C2888" s="884"/>
      <c r="D2888" s="884"/>
      <c r="E2888" s="884"/>
      <c r="F2888" s="895"/>
      <c r="H2888" s="1153"/>
      <c r="J2888" s="1154"/>
      <c r="K2888" s="827"/>
      <c r="L2888" s="1537"/>
      <c r="M2888" s="1537"/>
      <c r="N2888" s="1067"/>
      <c r="O2888" s="1067"/>
    </row>
    <row r="2889" spans="1:15" s="886" customFormat="1">
      <c r="A2889" s="883"/>
      <c r="B2889" s="1152"/>
      <c r="C2889" s="884"/>
      <c r="D2889" s="884"/>
      <c r="E2889" s="884"/>
      <c r="F2889" s="895"/>
      <c r="H2889" s="1153"/>
      <c r="J2889" s="1154"/>
      <c r="K2889" s="827"/>
      <c r="L2889" s="1537"/>
      <c r="M2889" s="1537"/>
      <c r="N2889" s="1067"/>
      <c r="O2889" s="1067"/>
    </row>
    <row r="2890" spans="1:15" s="886" customFormat="1">
      <c r="A2890" s="883"/>
      <c r="B2890" s="1152"/>
      <c r="C2890" s="884"/>
      <c r="D2890" s="884"/>
      <c r="E2890" s="884"/>
      <c r="F2890" s="895"/>
      <c r="H2890" s="1153"/>
      <c r="J2890" s="1154"/>
      <c r="K2890" s="827"/>
      <c r="L2890" s="1537"/>
      <c r="M2890" s="1537"/>
      <c r="N2890" s="1067"/>
      <c r="O2890" s="1067"/>
    </row>
    <row r="2891" spans="1:15" s="886" customFormat="1">
      <c r="A2891" s="883"/>
      <c r="B2891" s="1152"/>
      <c r="C2891" s="884"/>
      <c r="D2891" s="884"/>
      <c r="E2891" s="884"/>
      <c r="F2891" s="895"/>
      <c r="H2891" s="1153"/>
      <c r="J2891" s="1154"/>
      <c r="K2891" s="827"/>
      <c r="L2891" s="1537"/>
      <c r="M2891" s="1537"/>
      <c r="N2891" s="1067"/>
      <c r="O2891" s="1067"/>
    </row>
    <row r="2892" spans="1:15" s="886" customFormat="1">
      <c r="A2892" s="883"/>
      <c r="B2892" s="1152"/>
      <c r="C2892" s="884"/>
      <c r="D2892" s="884"/>
      <c r="E2892" s="884"/>
      <c r="F2892" s="895"/>
      <c r="H2892" s="1153"/>
      <c r="J2892" s="1154"/>
      <c r="K2892" s="827"/>
      <c r="L2892" s="1537"/>
      <c r="M2892" s="1537"/>
      <c r="N2892" s="1067"/>
      <c r="O2892" s="1067"/>
    </row>
    <row r="2893" spans="1:15" s="886" customFormat="1">
      <c r="A2893" s="883"/>
      <c r="B2893" s="1152"/>
      <c r="C2893" s="884"/>
      <c r="D2893" s="884"/>
      <c r="E2893" s="884"/>
      <c r="F2893" s="895"/>
      <c r="H2893" s="1153"/>
      <c r="J2893" s="1154"/>
      <c r="K2893" s="827"/>
      <c r="L2893" s="1537"/>
      <c r="M2893" s="1537"/>
      <c r="N2893" s="1067"/>
      <c r="O2893" s="1067"/>
    </row>
    <row r="2894" spans="1:15" s="886" customFormat="1">
      <c r="A2894" s="883"/>
      <c r="B2894" s="1152"/>
      <c r="C2894" s="884"/>
      <c r="D2894" s="884"/>
      <c r="E2894" s="884"/>
      <c r="F2894" s="895"/>
      <c r="H2894" s="1153"/>
      <c r="J2894" s="1154"/>
      <c r="K2894" s="827"/>
      <c r="L2894" s="1537"/>
      <c r="M2894" s="1537"/>
      <c r="N2894" s="1067"/>
      <c r="O2894" s="1067"/>
    </row>
    <row r="2895" spans="1:15" s="886" customFormat="1">
      <c r="A2895" s="883"/>
      <c r="B2895" s="1152"/>
      <c r="C2895" s="884"/>
      <c r="D2895" s="884"/>
      <c r="E2895" s="884"/>
      <c r="F2895" s="895"/>
      <c r="H2895" s="1153"/>
      <c r="J2895" s="1154"/>
      <c r="K2895" s="827"/>
      <c r="L2895" s="1537"/>
      <c r="M2895" s="1537"/>
      <c r="N2895" s="1067"/>
      <c r="O2895" s="1067"/>
    </row>
    <row r="2896" spans="1:15" s="886" customFormat="1">
      <c r="A2896" s="883"/>
      <c r="B2896" s="1152"/>
      <c r="C2896" s="884"/>
      <c r="D2896" s="884"/>
      <c r="E2896" s="884"/>
      <c r="F2896" s="895"/>
      <c r="H2896" s="1153"/>
      <c r="J2896" s="1154"/>
      <c r="K2896" s="827"/>
      <c r="L2896" s="1537"/>
      <c r="M2896" s="1537"/>
      <c r="N2896" s="1067"/>
      <c r="O2896" s="1067"/>
    </row>
    <row r="2897" spans="1:15" s="886" customFormat="1">
      <c r="A2897" s="883"/>
      <c r="B2897" s="1152"/>
      <c r="C2897" s="884"/>
      <c r="D2897" s="884"/>
      <c r="E2897" s="884"/>
      <c r="F2897" s="895"/>
      <c r="H2897" s="1153"/>
      <c r="J2897" s="1154"/>
      <c r="K2897" s="827"/>
      <c r="L2897" s="1537"/>
      <c r="M2897" s="1537"/>
      <c r="N2897" s="1067"/>
      <c r="O2897" s="1067"/>
    </row>
    <row r="2898" spans="1:15" s="886" customFormat="1">
      <c r="A2898" s="883"/>
      <c r="B2898" s="1152"/>
      <c r="C2898" s="884"/>
      <c r="D2898" s="884"/>
      <c r="E2898" s="884"/>
      <c r="F2898" s="895"/>
      <c r="H2898" s="1153"/>
      <c r="J2898" s="1154"/>
      <c r="K2898" s="827"/>
      <c r="L2898" s="1537"/>
      <c r="M2898" s="1537"/>
      <c r="N2898" s="1067"/>
      <c r="O2898" s="1067"/>
    </row>
    <row r="2899" spans="1:15" s="886" customFormat="1">
      <c r="A2899" s="883"/>
      <c r="B2899" s="1152"/>
      <c r="C2899" s="884"/>
      <c r="D2899" s="884"/>
      <c r="E2899" s="884"/>
      <c r="F2899" s="895"/>
      <c r="H2899" s="1153"/>
      <c r="J2899" s="1154"/>
      <c r="K2899" s="827"/>
      <c r="L2899" s="1537"/>
      <c r="M2899" s="1537"/>
      <c r="N2899" s="1067"/>
      <c r="O2899" s="1067"/>
    </row>
    <row r="2900" spans="1:15" s="886" customFormat="1">
      <c r="A2900" s="883"/>
      <c r="B2900" s="1152"/>
      <c r="C2900" s="884"/>
      <c r="D2900" s="884"/>
      <c r="E2900" s="884"/>
      <c r="F2900" s="895"/>
      <c r="H2900" s="1153"/>
      <c r="J2900" s="1154"/>
      <c r="K2900" s="827"/>
      <c r="L2900" s="1537"/>
      <c r="M2900" s="1537"/>
      <c r="N2900" s="1067"/>
      <c r="O2900" s="1067"/>
    </row>
    <row r="2901" spans="1:15" s="886" customFormat="1">
      <c r="A2901" s="883"/>
      <c r="B2901" s="1152"/>
      <c r="C2901" s="884"/>
      <c r="D2901" s="884"/>
      <c r="E2901" s="884"/>
      <c r="F2901" s="895"/>
      <c r="H2901" s="1153"/>
      <c r="J2901" s="1154"/>
      <c r="K2901" s="827"/>
      <c r="L2901" s="1537"/>
      <c r="M2901" s="1537"/>
      <c r="N2901" s="1067"/>
      <c r="O2901" s="1067"/>
    </row>
    <row r="2902" spans="1:15" s="886" customFormat="1">
      <c r="A2902" s="883"/>
      <c r="B2902" s="1152"/>
      <c r="C2902" s="884"/>
      <c r="D2902" s="884"/>
      <c r="E2902" s="884"/>
      <c r="F2902" s="895"/>
      <c r="H2902" s="1153"/>
      <c r="J2902" s="1154"/>
      <c r="K2902" s="827"/>
      <c r="L2902" s="1537"/>
      <c r="M2902" s="1537"/>
      <c r="N2902" s="1067"/>
      <c r="O2902" s="1067"/>
    </row>
    <row r="2903" spans="1:15" s="886" customFormat="1">
      <c r="A2903" s="883"/>
      <c r="B2903" s="1152"/>
      <c r="C2903" s="884"/>
      <c r="D2903" s="884"/>
      <c r="E2903" s="884"/>
      <c r="F2903" s="895"/>
      <c r="H2903" s="1153"/>
      <c r="J2903" s="1154"/>
      <c r="K2903" s="827"/>
      <c r="L2903" s="1537"/>
      <c r="M2903" s="1537"/>
      <c r="N2903" s="1067"/>
      <c r="O2903" s="1067"/>
    </row>
    <row r="2904" spans="1:15" s="886" customFormat="1">
      <c r="A2904" s="883"/>
      <c r="B2904" s="1152"/>
      <c r="C2904" s="884"/>
      <c r="D2904" s="884"/>
      <c r="E2904" s="884"/>
      <c r="F2904" s="895"/>
      <c r="H2904" s="1153"/>
      <c r="J2904" s="1154"/>
      <c r="K2904" s="827"/>
      <c r="L2904" s="1537"/>
      <c r="M2904" s="1537"/>
      <c r="N2904" s="1067"/>
      <c r="O2904" s="1067"/>
    </row>
    <row r="2905" spans="1:15" s="886" customFormat="1">
      <c r="A2905" s="883"/>
      <c r="B2905" s="1152"/>
      <c r="C2905" s="884"/>
      <c r="D2905" s="884"/>
      <c r="E2905" s="884"/>
      <c r="F2905" s="895"/>
      <c r="H2905" s="1153"/>
      <c r="J2905" s="1154"/>
      <c r="K2905" s="827"/>
      <c r="L2905" s="1537"/>
      <c r="M2905" s="1537"/>
      <c r="N2905" s="1067"/>
      <c r="O2905" s="1067"/>
    </row>
    <row r="2906" spans="1:15" s="886" customFormat="1">
      <c r="A2906" s="883"/>
      <c r="B2906" s="1152"/>
      <c r="C2906" s="884"/>
      <c r="D2906" s="884"/>
      <c r="E2906" s="884"/>
      <c r="F2906" s="895"/>
      <c r="H2906" s="1153"/>
      <c r="J2906" s="1154"/>
      <c r="K2906" s="827"/>
      <c r="L2906" s="1537"/>
      <c r="M2906" s="1537"/>
      <c r="N2906" s="1067"/>
      <c r="O2906" s="1067"/>
    </row>
    <row r="2907" spans="1:15" s="886" customFormat="1">
      <c r="A2907" s="883"/>
      <c r="B2907" s="1152"/>
      <c r="C2907" s="884"/>
      <c r="D2907" s="884"/>
      <c r="E2907" s="884"/>
      <c r="F2907" s="895"/>
      <c r="H2907" s="1153"/>
      <c r="J2907" s="1154"/>
      <c r="K2907" s="827"/>
      <c r="L2907" s="1537"/>
      <c r="M2907" s="1537"/>
      <c r="N2907" s="1067"/>
      <c r="O2907" s="1067"/>
    </row>
    <row r="2908" spans="1:15" s="886" customFormat="1">
      <c r="A2908" s="883"/>
      <c r="B2908" s="1152"/>
      <c r="C2908" s="884"/>
      <c r="D2908" s="884"/>
      <c r="E2908" s="884"/>
      <c r="F2908" s="895"/>
      <c r="H2908" s="1153"/>
      <c r="J2908" s="1154"/>
      <c r="K2908" s="827"/>
      <c r="L2908" s="1537"/>
      <c r="M2908" s="1537"/>
      <c r="N2908" s="1067"/>
      <c r="O2908" s="1067"/>
    </row>
    <row r="2909" spans="1:15" s="886" customFormat="1">
      <c r="A2909" s="883"/>
      <c r="B2909" s="1152"/>
      <c r="C2909" s="884"/>
      <c r="D2909" s="884"/>
      <c r="E2909" s="884"/>
      <c r="F2909" s="895"/>
      <c r="H2909" s="1153"/>
      <c r="J2909" s="1154"/>
      <c r="K2909" s="827"/>
      <c r="L2909" s="1537"/>
      <c r="M2909" s="1537"/>
      <c r="N2909" s="1067"/>
      <c r="O2909" s="1067"/>
    </row>
    <row r="2910" spans="1:15" s="886" customFormat="1">
      <c r="A2910" s="883"/>
      <c r="B2910" s="1152"/>
      <c r="C2910" s="884"/>
      <c r="D2910" s="884"/>
      <c r="E2910" s="884"/>
      <c r="F2910" s="895"/>
      <c r="H2910" s="1153"/>
      <c r="J2910" s="1154"/>
      <c r="K2910" s="827"/>
      <c r="L2910" s="1537"/>
      <c r="M2910" s="1537"/>
      <c r="N2910" s="1067"/>
      <c r="O2910" s="1067"/>
    </row>
    <row r="2911" spans="1:15" s="886" customFormat="1">
      <c r="A2911" s="883"/>
      <c r="B2911" s="1152"/>
      <c r="C2911" s="884"/>
      <c r="D2911" s="884"/>
      <c r="E2911" s="884"/>
      <c r="F2911" s="895"/>
      <c r="H2911" s="1153"/>
      <c r="J2911" s="1154"/>
      <c r="K2911" s="827"/>
      <c r="L2911" s="1537"/>
      <c r="M2911" s="1537"/>
      <c r="N2911" s="1067"/>
      <c r="O2911" s="1067"/>
    </row>
    <row r="2912" spans="1:15" s="886" customFormat="1">
      <c r="A2912" s="883"/>
      <c r="B2912" s="1152"/>
      <c r="C2912" s="884"/>
      <c r="D2912" s="884"/>
      <c r="E2912" s="884"/>
      <c r="F2912" s="895"/>
      <c r="H2912" s="1153"/>
      <c r="J2912" s="1154"/>
      <c r="K2912" s="827"/>
      <c r="L2912" s="1537"/>
      <c r="M2912" s="1537"/>
      <c r="N2912" s="1067"/>
      <c r="O2912" s="1067"/>
    </row>
    <row r="2913" spans="1:15" s="886" customFormat="1">
      <c r="A2913" s="883"/>
      <c r="B2913" s="1152"/>
      <c r="C2913" s="884"/>
      <c r="D2913" s="884"/>
      <c r="E2913" s="884"/>
      <c r="F2913" s="895"/>
      <c r="H2913" s="1153"/>
      <c r="J2913" s="1154"/>
      <c r="K2913" s="827"/>
      <c r="L2913" s="1537"/>
      <c r="M2913" s="1537"/>
      <c r="N2913" s="1067"/>
      <c r="O2913" s="1067"/>
    </row>
    <row r="2914" spans="1:15" s="886" customFormat="1">
      <c r="A2914" s="883"/>
      <c r="B2914" s="1152"/>
      <c r="C2914" s="884"/>
      <c r="D2914" s="884"/>
      <c r="E2914" s="884"/>
      <c r="F2914" s="895"/>
      <c r="H2914" s="1153"/>
      <c r="J2914" s="1154"/>
      <c r="K2914" s="827"/>
      <c r="L2914" s="1537"/>
      <c r="M2914" s="1537"/>
      <c r="N2914" s="1067"/>
      <c r="O2914" s="1067"/>
    </row>
    <row r="2915" spans="1:15" s="886" customFormat="1">
      <c r="A2915" s="883"/>
      <c r="B2915" s="1152"/>
      <c r="C2915" s="884"/>
      <c r="D2915" s="884"/>
      <c r="E2915" s="884"/>
      <c r="F2915" s="895"/>
      <c r="H2915" s="1153"/>
      <c r="J2915" s="1154"/>
      <c r="K2915" s="827"/>
      <c r="L2915" s="1537"/>
      <c r="M2915" s="1537"/>
      <c r="N2915" s="1067"/>
      <c r="O2915" s="1067"/>
    </row>
    <row r="2916" spans="1:15" s="886" customFormat="1">
      <c r="A2916" s="883"/>
      <c r="B2916" s="1152"/>
      <c r="C2916" s="884"/>
      <c r="D2916" s="884"/>
      <c r="E2916" s="884"/>
      <c r="F2916" s="895"/>
      <c r="H2916" s="1153"/>
      <c r="J2916" s="1154"/>
      <c r="K2916" s="827"/>
      <c r="L2916" s="1537"/>
      <c r="M2916" s="1537"/>
      <c r="N2916" s="1067"/>
      <c r="O2916" s="1067"/>
    </row>
    <row r="2917" spans="1:15" s="886" customFormat="1">
      <c r="A2917" s="883"/>
      <c r="B2917" s="1152"/>
      <c r="C2917" s="884"/>
      <c r="D2917" s="884"/>
      <c r="E2917" s="884"/>
      <c r="F2917" s="895"/>
      <c r="H2917" s="1153"/>
      <c r="J2917" s="1154"/>
      <c r="K2917" s="827"/>
      <c r="L2917" s="1537"/>
      <c r="M2917" s="1537"/>
      <c r="N2917" s="1067"/>
      <c r="O2917" s="1067"/>
    </row>
    <row r="2918" spans="1:15" s="886" customFormat="1">
      <c r="A2918" s="883"/>
      <c r="B2918" s="1152"/>
      <c r="C2918" s="884"/>
      <c r="D2918" s="884"/>
      <c r="E2918" s="884"/>
      <c r="F2918" s="895"/>
      <c r="H2918" s="1153"/>
      <c r="J2918" s="1154"/>
      <c r="K2918" s="827"/>
      <c r="L2918" s="1537"/>
      <c r="M2918" s="1537"/>
      <c r="N2918" s="1067"/>
      <c r="O2918" s="1067"/>
    </row>
    <row r="2919" spans="1:15" s="886" customFormat="1">
      <c r="A2919" s="883"/>
      <c r="B2919" s="1152"/>
      <c r="C2919" s="884"/>
      <c r="D2919" s="884"/>
      <c r="E2919" s="884"/>
      <c r="F2919" s="895"/>
      <c r="H2919" s="1153"/>
      <c r="J2919" s="1154"/>
      <c r="K2919" s="827"/>
      <c r="L2919" s="1537"/>
      <c r="M2919" s="1537"/>
      <c r="N2919" s="1067"/>
      <c r="O2919" s="1067"/>
    </row>
    <row r="2920" spans="1:15" s="886" customFormat="1">
      <c r="A2920" s="883"/>
      <c r="B2920" s="1152"/>
      <c r="C2920" s="884"/>
      <c r="D2920" s="884"/>
      <c r="E2920" s="884"/>
      <c r="F2920" s="895"/>
      <c r="H2920" s="1153"/>
      <c r="J2920" s="1154"/>
      <c r="K2920" s="827"/>
      <c r="L2920" s="1537"/>
      <c r="M2920" s="1537"/>
      <c r="N2920" s="1067"/>
      <c r="O2920" s="1067"/>
    </row>
    <row r="2921" spans="1:15" s="886" customFormat="1">
      <c r="A2921" s="883"/>
      <c r="B2921" s="1152"/>
      <c r="C2921" s="884"/>
      <c r="D2921" s="884"/>
      <c r="E2921" s="884"/>
      <c r="F2921" s="895"/>
      <c r="H2921" s="1153"/>
      <c r="J2921" s="1154"/>
      <c r="K2921" s="827"/>
      <c r="L2921" s="1537"/>
      <c r="M2921" s="1537"/>
      <c r="N2921" s="1067"/>
      <c r="O2921" s="1067"/>
    </row>
    <row r="2922" spans="1:15" s="886" customFormat="1">
      <c r="A2922" s="883"/>
      <c r="B2922" s="1152"/>
      <c r="C2922" s="884"/>
      <c r="D2922" s="884"/>
      <c r="E2922" s="884"/>
      <c r="F2922" s="895"/>
      <c r="H2922" s="1153"/>
      <c r="J2922" s="1154"/>
      <c r="K2922" s="827"/>
      <c r="L2922" s="1537"/>
      <c r="M2922" s="1537"/>
      <c r="N2922" s="1067"/>
      <c r="O2922" s="1067"/>
    </row>
    <row r="2923" spans="1:15" s="886" customFormat="1">
      <c r="A2923" s="883"/>
      <c r="B2923" s="1152"/>
      <c r="C2923" s="884"/>
      <c r="D2923" s="884"/>
      <c r="E2923" s="884"/>
      <c r="F2923" s="895"/>
      <c r="H2923" s="1153"/>
      <c r="J2923" s="1154"/>
      <c r="K2923" s="827"/>
      <c r="L2923" s="1537"/>
      <c r="M2923" s="1537"/>
      <c r="N2923" s="1067"/>
      <c r="O2923" s="1067"/>
    </row>
    <row r="2924" spans="1:15" s="886" customFormat="1">
      <c r="A2924" s="883"/>
      <c r="B2924" s="1152"/>
      <c r="C2924" s="884"/>
      <c r="D2924" s="884"/>
      <c r="E2924" s="884"/>
      <c r="F2924" s="895"/>
      <c r="H2924" s="1153"/>
      <c r="J2924" s="1154"/>
      <c r="K2924" s="827"/>
      <c r="L2924" s="1537"/>
      <c r="M2924" s="1537"/>
      <c r="N2924" s="1067"/>
      <c r="O2924" s="1067"/>
    </row>
    <row r="2925" spans="1:15" s="886" customFormat="1">
      <c r="A2925" s="883"/>
      <c r="B2925" s="1152"/>
      <c r="C2925" s="884"/>
      <c r="D2925" s="884"/>
      <c r="E2925" s="884"/>
      <c r="F2925" s="895"/>
      <c r="H2925" s="1153"/>
      <c r="J2925" s="1154"/>
      <c r="K2925" s="827"/>
      <c r="L2925" s="1537"/>
      <c r="M2925" s="1537"/>
      <c r="N2925" s="1067"/>
      <c r="O2925" s="1067"/>
    </row>
    <row r="2926" spans="1:15" s="886" customFormat="1">
      <c r="A2926" s="883"/>
      <c r="B2926" s="1152"/>
      <c r="C2926" s="884"/>
      <c r="D2926" s="884"/>
      <c r="E2926" s="884"/>
      <c r="F2926" s="895"/>
      <c r="H2926" s="1153"/>
      <c r="J2926" s="1154"/>
      <c r="K2926" s="827"/>
      <c r="L2926" s="1537"/>
      <c r="M2926" s="1537"/>
      <c r="N2926" s="1067"/>
      <c r="O2926" s="1067"/>
    </row>
    <row r="2927" spans="1:15" s="886" customFormat="1">
      <c r="A2927" s="883"/>
      <c r="B2927" s="1152"/>
      <c r="C2927" s="884"/>
      <c r="D2927" s="884"/>
      <c r="E2927" s="884"/>
      <c r="F2927" s="895"/>
      <c r="H2927" s="1153"/>
      <c r="J2927" s="1154"/>
      <c r="K2927" s="827"/>
      <c r="L2927" s="1537"/>
      <c r="M2927" s="1537"/>
      <c r="N2927" s="1067"/>
      <c r="O2927" s="1067"/>
    </row>
    <row r="2928" spans="1:15" s="886" customFormat="1">
      <c r="A2928" s="883"/>
      <c r="B2928" s="1152"/>
      <c r="C2928" s="884"/>
      <c r="D2928" s="884"/>
      <c r="E2928" s="884"/>
      <c r="F2928" s="895"/>
      <c r="H2928" s="1153"/>
      <c r="J2928" s="1154"/>
      <c r="K2928" s="827"/>
      <c r="L2928" s="1537"/>
      <c r="M2928" s="1537"/>
      <c r="N2928" s="1067"/>
      <c r="O2928" s="1067"/>
    </row>
    <row r="2929" spans="1:15" s="886" customFormat="1">
      <c r="A2929" s="883"/>
      <c r="B2929" s="1152"/>
      <c r="C2929" s="884"/>
      <c r="D2929" s="884"/>
      <c r="E2929" s="884"/>
      <c r="F2929" s="895"/>
      <c r="H2929" s="1153"/>
      <c r="J2929" s="1154"/>
      <c r="K2929" s="827"/>
      <c r="L2929" s="1537"/>
      <c r="M2929" s="1537"/>
      <c r="N2929" s="1067"/>
      <c r="O2929" s="1067"/>
    </row>
    <row r="2930" spans="1:15" s="886" customFormat="1">
      <c r="A2930" s="883"/>
      <c r="B2930" s="1152"/>
      <c r="C2930" s="884"/>
      <c r="D2930" s="884"/>
      <c r="E2930" s="884"/>
      <c r="F2930" s="895"/>
      <c r="H2930" s="1153"/>
      <c r="J2930" s="1154"/>
      <c r="K2930" s="827"/>
      <c r="L2930" s="1537"/>
      <c r="M2930" s="1537"/>
      <c r="N2930" s="1067"/>
      <c r="O2930" s="1067"/>
    </row>
    <row r="2931" spans="1:15" s="886" customFormat="1">
      <c r="A2931" s="883"/>
      <c r="B2931" s="1152"/>
      <c r="C2931" s="884"/>
      <c r="D2931" s="884"/>
      <c r="E2931" s="884"/>
      <c r="F2931" s="895"/>
      <c r="H2931" s="1153"/>
      <c r="J2931" s="1154"/>
      <c r="K2931" s="827"/>
      <c r="L2931" s="1537"/>
      <c r="M2931" s="1537"/>
      <c r="N2931" s="1067"/>
      <c r="O2931" s="1067"/>
    </row>
    <row r="2932" spans="1:15" s="886" customFormat="1">
      <c r="A2932" s="883"/>
      <c r="B2932" s="1152"/>
      <c r="C2932" s="884"/>
      <c r="D2932" s="884"/>
      <c r="E2932" s="884"/>
      <c r="F2932" s="895"/>
      <c r="H2932" s="1153"/>
      <c r="J2932" s="1154"/>
      <c r="K2932" s="827"/>
      <c r="L2932" s="1537"/>
      <c r="M2932" s="1537"/>
      <c r="N2932" s="1067"/>
      <c r="O2932" s="1067"/>
    </row>
    <row r="2933" spans="1:15" s="886" customFormat="1">
      <c r="A2933" s="883"/>
      <c r="B2933" s="1152"/>
      <c r="C2933" s="884"/>
      <c r="D2933" s="884"/>
      <c r="E2933" s="884"/>
      <c r="F2933" s="895"/>
      <c r="H2933" s="1153"/>
      <c r="J2933" s="1154"/>
      <c r="K2933" s="827"/>
      <c r="L2933" s="1537"/>
      <c r="M2933" s="1537"/>
      <c r="N2933" s="1067"/>
      <c r="O2933" s="1067"/>
    </row>
    <row r="2934" spans="1:15" s="886" customFormat="1">
      <c r="A2934" s="883"/>
      <c r="B2934" s="1152"/>
      <c r="C2934" s="884"/>
      <c r="D2934" s="884"/>
      <c r="E2934" s="884"/>
      <c r="F2934" s="895"/>
      <c r="H2934" s="1153"/>
      <c r="J2934" s="1154"/>
      <c r="K2934" s="827"/>
      <c r="L2934" s="1537"/>
      <c r="M2934" s="1537"/>
      <c r="N2934" s="1067"/>
      <c r="O2934" s="1067"/>
    </row>
    <row r="2935" spans="1:15" s="886" customFormat="1">
      <c r="A2935" s="883"/>
      <c r="B2935" s="1152"/>
      <c r="C2935" s="884"/>
      <c r="D2935" s="884"/>
      <c r="E2935" s="884"/>
      <c r="F2935" s="895"/>
      <c r="H2935" s="1153"/>
      <c r="J2935" s="1154"/>
      <c r="K2935" s="827"/>
      <c r="L2935" s="1537"/>
      <c r="M2935" s="1537"/>
      <c r="N2935" s="1067"/>
      <c r="O2935" s="1067"/>
    </row>
    <row r="2936" spans="1:15" s="886" customFormat="1">
      <c r="A2936" s="883"/>
      <c r="B2936" s="1152"/>
      <c r="C2936" s="884"/>
      <c r="D2936" s="884"/>
      <c r="E2936" s="884"/>
      <c r="F2936" s="895"/>
      <c r="H2936" s="1153"/>
      <c r="J2936" s="1154"/>
      <c r="K2936" s="827"/>
      <c r="L2936" s="1537"/>
      <c r="M2936" s="1537"/>
      <c r="N2936" s="1067"/>
      <c r="O2936" s="1067"/>
    </row>
    <row r="2937" spans="1:15" s="886" customFormat="1">
      <c r="A2937" s="883"/>
      <c r="B2937" s="1152"/>
      <c r="C2937" s="884"/>
      <c r="D2937" s="884"/>
      <c r="E2937" s="884"/>
      <c r="F2937" s="895"/>
      <c r="H2937" s="1153"/>
      <c r="J2937" s="1154"/>
      <c r="K2937" s="827"/>
      <c r="L2937" s="1537"/>
      <c r="M2937" s="1537"/>
      <c r="N2937" s="1067"/>
      <c r="O2937" s="1067"/>
    </row>
    <row r="2938" spans="1:15" s="886" customFormat="1">
      <c r="A2938" s="883"/>
      <c r="B2938" s="1152"/>
      <c r="C2938" s="884"/>
      <c r="D2938" s="884"/>
      <c r="E2938" s="884"/>
      <c r="F2938" s="895"/>
      <c r="H2938" s="1153"/>
      <c r="J2938" s="1154"/>
      <c r="K2938" s="827"/>
      <c r="L2938" s="1537"/>
      <c r="M2938" s="1537"/>
      <c r="N2938" s="1067"/>
      <c r="O2938" s="1067"/>
    </row>
    <row r="2939" spans="1:15" s="886" customFormat="1">
      <c r="A2939" s="883"/>
      <c r="B2939" s="1152"/>
      <c r="C2939" s="884"/>
      <c r="D2939" s="884"/>
      <c r="E2939" s="884"/>
      <c r="F2939" s="895"/>
      <c r="H2939" s="1153"/>
      <c r="J2939" s="1154"/>
      <c r="K2939" s="827"/>
      <c r="L2939" s="1537"/>
      <c r="M2939" s="1537"/>
      <c r="N2939" s="1067"/>
      <c r="O2939" s="1067"/>
    </row>
    <row r="2940" spans="1:15" s="886" customFormat="1">
      <c r="A2940" s="883"/>
      <c r="B2940" s="1152"/>
      <c r="C2940" s="884"/>
      <c r="D2940" s="884"/>
      <c r="E2940" s="884"/>
      <c r="F2940" s="895"/>
      <c r="H2940" s="1153"/>
      <c r="J2940" s="1154"/>
      <c r="K2940" s="827"/>
      <c r="L2940" s="1537"/>
      <c r="M2940" s="1537"/>
      <c r="N2940" s="1067"/>
      <c r="O2940" s="1067"/>
    </row>
    <row r="2941" spans="1:15" s="886" customFormat="1">
      <c r="A2941" s="883"/>
      <c r="B2941" s="1152"/>
      <c r="C2941" s="884"/>
      <c r="D2941" s="884"/>
      <c r="E2941" s="884"/>
      <c r="F2941" s="895"/>
      <c r="H2941" s="1153"/>
      <c r="J2941" s="1154"/>
      <c r="K2941" s="827"/>
      <c r="L2941" s="1537"/>
      <c r="M2941" s="1537"/>
      <c r="N2941" s="1067"/>
      <c r="O2941" s="1067"/>
    </row>
    <row r="2942" spans="1:15" s="886" customFormat="1">
      <c r="A2942" s="883"/>
      <c r="B2942" s="1152"/>
      <c r="C2942" s="884"/>
      <c r="D2942" s="884"/>
      <c r="E2942" s="884"/>
      <c r="F2942" s="895"/>
      <c r="H2942" s="1153"/>
      <c r="J2942" s="1154"/>
      <c r="K2942" s="827"/>
      <c r="L2942" s="1537"/>
      <c r="M2942" s="1537"/>
      <c r="N2942" s="1067"/>
      <c r="O2942" s="1067"/>
    </row>
    <row r="2943" spans="1:15" s="886" customFormat="1">
      <c r="A2943" s="883"/>
      <c r="B2943" s="1152"/>
      <c r="C2943" s="884"/>
      <c r="D2943" s="884"/>
      <c r="E2943" s="884"/>
      <c r="F2943" s="895"/>
      <c r="H2943" s="1153"/>
      <c r="J2943" s="1154"/>
      <c r="K2943" s="827"/>
      <c r="L2943" s="1537"/>
      <c r="M2943" s="1537"/>
      <c r="N2943" s="1067"/>
      <c r="O2943" s="1067"/>
    </row>
    <row r="2944" spans="1:15" s="886" customFormat="1">
      <c r="A2944" s="883"/>
      <c r="B2944" s="1152"/>
      <c r="C2944" s="884"/>
      <c r="D2944" s="884"/>
      <c r="E2944" s="884"/>
      <c r="F2944" s="895"/>
      <c r="H2944" s="1153"/>
      <c r="J2944" s="1154"/>
      <c r="K2944" s="827"/>
      <c r="L2944" s="1537"/>
      <c r="M2944" s="1537"/>
      <c r="N2944" s="1067"/>
      <c r="O2944" s="1067"/>
    </row>
    <row r="2945" spans="1:15" s="886" customFormat="1">
      <c r="A2945" s="883"/>
      <c r="B2945" s="1152"/>
      <c r="C2945" s="884"/>
      <c r="D2945" s="884"/>
      <c r="E2945" s="884"/>
      <c r="F2945" s="895"/>
      <c r="H2945" s="1153"/>
      <c r="J2945" s="1154"/>
      <c r="K2945" s="827"/>
      <c r="L2945" s="1537"/>
      <c r="M2945" s="1537"/>
      <c r="N2945" s="1067"/>
      <c r="O2945" s="1067"/>
    </row>
    <row r="2946" spans="1:15" s="886" customFormat="1">
      <c r="A2946" s="883"/>
      <c r="B2946" s="1152"/>
      <c r="C2946" s="884"/>
      <c r="D2946" s="884"/>
      <c r="E2946" s="884"/>
      <c r="F2946" s="895"/>
      <c r="H2946" s="1153"/>
      <c r="J2946" s="1154"/>
      <c r="K2946" s="827"/>
      <c r="L2946" s="1537"/>
      <c r="M2946" s="1537"/>
      <c r="N2946" s="1067"/>
      <c r="O2946" s="1067"/>
    </row>
    <row r="2947" spans="1:15" s="886" customFormat="1">
      <c r="A2947" s="883"/>
      <c r="B2947" s="1152"/>
      <c r="C2947" s="884"/>
      <c r="D2947" s="884"/>
      <c r="E2947" s="884"/>
      <c r="F2947" s="895"/>
      <c r="H2947" s="1153"/>
      <c r="J2947" s="1154"/>
      <c r="K2947" s="827"/>
      <c r="L2947" s="1537"/>
      <c r="M2947" s="1537"/>
      <c r="N2947" s="1067"/>
      <c r="O2947" s="1067"/>
    </row>
    <row r="2948" spans="1:15" s="886" customFormat="1">
      <c r="A2948" s="883"/>
      <c r="B2948" s="1152"/>
      <c r="C2948" s="884"/>
      <c r="D2948" s="884"/>
      <c r="E2948" s="884"/>
      <c r="F2948" s="895"/>
      <c r="H2948" s="1153"/>
      <c r="J2948" s="1154"/>
      <c r="K2948" s="827"/>
      <c r="L2948" s="1537"/>
      <c r="M2948" s="1537"/>
      <c r="N2948" s="1067"/>
      <c r="O2948" s="1067"/>
    </row>
    <row r="2949" spans="1:15" s="886" customFormat="1">
      <c r="A2949" s="883"/>
      <c r="B2949" s="1152"/>
      <c r="C2949" s="884"/>
      <c r="D2949" s="884"/>
      <c r="E2949" s="884"/>
      <c r="F2949" s="895"/>
      <c r="H2949" s="1153"/>
      <c r="J2949" s="1154"/>
      <c r="K2949" s="827"/>
      <c r="L2949" s="1537"/>
      <c r="M2949" s="1537"/>
      <c r="N2949" s="1067"/>
      <c r="O2949" s="1067"/>
    </row>
    <row r="2950" spans="1:15" s="886" customFormat="1">
      <c r="A2950" s="883"/>
      <c r="B2950" s="1152"/>
      <c r="C2950" s="884"/>
      <c r="D2950" s="884"/>
      <c r="E2950" s="884"/>
      <c r="F2950" s="895"/>
      <c r="H2950" s="1153"/>
      <c r="J2950" s="1154"/>
      <c r="K2950" s="827"/>
      <c r="L2950" s="1537"/>
      <c r="M2950" s="1537"/>
      <c r="N2950" s="1067"/>
      <c r="O2950" s="1067"/>
    </row>
    <row r="2951" spans="1:15" s="886" customFormat="1">
      <c r="A2951" s="883"/>
      <c r="B2951" s="1152"/>
      <c r="C2951" s="884"/>
      <c r="D2951" s="884"/>
      <c r="E2951" s="884"/>
      <c r="F2951" s="895"/>
      <c r="H2951" s="1153"/>
      <c r="J2951" s="1154"/>
      <c r="K2951" s="827"/>
      <c r="L2951" s="1537"/>
      <c r="M2951" s="1537"/>
      <c r="N2951" s="1067"/>
      <c r="O2951" s="1067"/>
    </row>
    <row r="2952" spans="1:15" s="886" customFormat="1">
      <c r="A2952" s="883"/>
      <c r="B2952" s="1152"/>
      <c r="C2952" s="884"/>
      <c r="D2952" s="884"/>
      <c r="E2952" s="884"/>
      <c r="F2952" s="895"/>
      <c r="H2952" s="1153"/>
      <c r="J2952" s="1154"/>
      <c r="K2952" s="827"/>
      <c r="L2952" s="1537"/>
      <c r="M2952" s="1537"/>
      <c r="N2952" s="1067"/>
      <c r="O2952" s="1067"/>
    </row>
    <row r="2953" spans="1:15" s="886" customFormat="1">
      <c r="A2953" s="883"/>
      <c r="B2953" s="1152"/>
      <c r="C2953" s="884"/>
      <c r="D2953" s="884"/>
      <c r="E2953" s="884"/>
      <c r="F2953" s="895"/>
      <c r="H2953" s="1153"/>
      <c r="J2953" s="1154"/>
      <c r="K2953" s="827"/>
      <c r="L2953" s="1537"/>
      <c r="M2953" s="1537"/>
      <c r="N2953" s="1067"/>
      <c r="O2953" s="1067"/>
    </row>
    <row r="2954" spans="1:15" s="886" customFormat="1">
      <c r="A2954" s="883"/>
      <c r="B2954" s="1152"/>
      <c r="C2954" s="884"/>
      <c r="D2954" s="884"/>
      <c r="E2954" s="884"/>
      <c r="F2954" s="895"/>
      <c r="H2954" s="1153"/>
      <c r="J2954" s="1154"/>
      <c r="K2954" s="827"/>
      <c r="L2954" s="1537"/>
      <c r="M2954" s="1537"/>
      <c r="N2954" s="1067"/>
      <c r="O2954" s="1067"/>
    </row>
    <row r="2955" spans="1:15" s="886" customFormat="1">
      <c r="A2955" s="883"/>
      <c r="B2955" s="1152"/>
      <c r="C2955" s="884"/>
      <c r="D2955" s="884"/>
      <c r="E2955" s="884"/>
      <c r="F2955" s="895"/>
      <c r="H2955" s="1153"/>
      <c r="J2955" s="1154"/>
      <c r="K2955" s="827"/>
      <c r="L2955" s="1537"/>
      <c r="M2955" s="1537"/>
      <c r="N2955" s="1067"/>
      <c r="O2955" s="1067"/>
    </row>
    <row r="2956" spans="1:15" s="886" customFormat="1">
      <c r="A2956" s="883"/>
      <c r="B2956" s="1152"/>
      <c r="C2956" s="884"/>
      <c r="D2956" s="884"/>
      <c r="E2956" s="884"/>
      <c r="F2956" s="895"/>
      <c r="H2956" s="1153"/>
      <c r="J2956" s="1154"/>
      <c r="K2956" s="827"/>
      <c r="L2956" s="1537"/>
      <c r="M2956" s="1537"/>
      <c r="N2956" s="1067"/>
      <c r="O2956" s="1067"/>
    </row>
    <row r="2957" spans="1:15" s="886" customFormat="1">
      <c r="A2957" s="883"/>
      <c r="B2957" s="1152"/>
      <c r="C2957" s="884"/>
      <c r="D2957" s="884"/>
      <c r="E2957" s="884"/>
      <c r="F2957" s="895"/>
      <c r="H2957" s="1153"/>
      <c r="J2957" s="1154"/>
      <c r="K2957" s="827"/>
      <c r="L2957" s="1537"/>
      <c r="M2957" s="1537"/>
      <c r="N2957" s="1067"/>
      <c r="O2957" s="1067"/>
    </row>
    <row r="2958" spans="1:15" s="886" customFormat="1">
      <c r="A2958" s="883"/>
      <c r="B2958" s="1152"/>
      <c r="C2958" s="884"/>
      <c r="D2958" s="884"/>
      <c r="E2958" s="884"/>
      <c r="F2958" s="895"/>
      <c r="H2958" s="1153"/>
      <c r="J2958" s="1154"/>
      <c r="K2958" s="827"/>
      <c r="L2958" s="1537"/>
      <c r="M2958" s="1537"/>
      <c r="N2958" s="1067"/>
      <c r="O2958" s="1067"/>
    </row>
    <row r="2959" spans="1:15" s="886" customFormat="1">
      <c r="A2959" s="883"/>
      <c r="B2959" s="1152"/>
      <c r="C2959" s="884"/>
      <c r="D2959" s="884"/>
      <c r="E2959" s="884"/>
      <c r="F2959" s="895"/>
      <c r="H2959" s="1153"/>
      <c r="J2959" s="1154"/>
      <c r="K2959" s="827"/>
      <c r="L2959" s="1537"/>
      <c r="M2959" s="1537"/>
      <c r="N2959" s="1067"/>
      <c r="O2959" s="1067"/>
    </row>
    <row r="2960" spans="1:15" s="886" customFormat="1">
      <c r="A2960" s="883"/>
      <c r="B2960" s="1152"/>
      <c r="C2960" s="884"/>
      <c r="D2960" s="884"/>
      <c r="E2960" s="884"/>
      <c r="F2960" s="895"/>
      <c r="H2960" s="1153"/>
      <c r="J2960" s="1154"/>
      <c r="K2960" s="827"/>
      <c r="L2960" s="1537"/>
      <c r="M2960" s="1537"/>
      <c r="N2960" s="1067"/>
      <c r="O2960" s="1067"/>
    </row>
    <row r="2961" spans="1:15" s="886" customFormat="1">
      <c r="A2961" s="883"/>
      <c r="B2961" s="1152"/>
      <c r="C2961" s="884"/>
      <c r="D2961" s="884"/>
      <c r="E2961" s="884"/>
      <c r="F2961" s="895"/>
      <c r="H2961" s="1153"/>
      <c r="J2961" s="1154"/>
      <c r="K2961" s="827"/>
      <c r="L2961" s="1537"/>
      <c r="M2961" s="1537"/>
      <c r="N2961" s="1067"/>
      <c r="O2961" s="1067"/>
    </row>
    <row r="2962" spans="1:15" s="886" customFormat="1">
      <c r="A2962" s="883"/>
      <c r="B2962" s="1152"/>
      <c r="C2962" s="884"/>
      <c r="D2962" s="884"/>
      <c r="E2962" s="884"/>
      <c r="F2962" s="895"/>
      <c r="H2962" s="1153"/>
      <c r="J2962" s="1154"/>
      <c r="K2962" s="827"/>
      <c r="L2962" s="1537"/>
      <c r="M2962" s="1537"/>
      <c r="N2962" s="1067"/>
      <c r="O2962" s="1067"/>
    </row>
    <row r="2963" spans="1:15" s="886" customFormat="1">
      <c r="A2963" s="883"/>
      <c r="B2963" s="1152"/>
      <c r="C2963" s="884"/>
      <c r="D2963" s="884"/>
      <c r="E2963" s="884"/>
      <c r="F2963" s="895"/>
      <c r="H2963" s="1153"/>
      <c r="J2963" s="1154"/>
      <c r="K2963" s="827"/>
      <c r="L2963" s="1537"/>
      <c r="M2963" s="1537"/>
      <c r="N2963" s="1067"/>
      <c r="O2963" s="1067"/>
    </row>
    <row r="2964" spans="1:15" s="886" customFormat="1">
      <c r="A2964" s="883"/>
      <c r="B2964" s="1152"/>
      <c r="C2964" s="884"/>
      <c r="D2964" s="884"/>
      <c r="E2964" s="884"/>
      <c r="F2964" s="895"/>
      <c r="H2964" s="1153"/>
      <c r="J2964" s="1154"/>
      <c r="K2964" s="827"/>
      <c r="L2964" s="1537"/>
      <c r="M2964" s="1537"/>
      <c r="N2964" s="1067"/>
      <c r="O2964" s="1067"/>
    </row>
    <row r="2965" spans="1:15" s="886" customFormat="1">
      <c r="A2965" s="883"/>
      <c r="B2965" s="1152"/>
      <c r="C2965" s="884"/>
      <c r="D2965" s="884"/>
      <c r="E2965" s="884"/>
      <c r="F2965" s="895"/>
      <c r="H2965" s="1153"/>
      <c r="J2965" s="1154"/>
      <c r="K2965" s="827"/>
      <c r="L2965" s="1537"/>
      <c r="M2965" s="1537"/>
      <c r="N2965" s="1067"/>
      <c r="O2965" s="1067"/>
    </row>
    <row r="2966" spans="1:15" s="886" customFormat="1">
      <c r="A2966" s="883"/>
      <c r="B2966" s="1152"/>
      <c r="C2966" s="884"/>
      <c r="D2966" s="884"/>
      <c r="E2966" s="884"/>
      <c r="F2966" s="895"/>
      <c r="H2966" s="1153"/>
      <c r="J2966" s="1154"/>
      <c r="K2966" s="827"/>
      <c r="L2966" s="1537"/>
      <c r="M2966" s="1537"/>
      <c r="N2966" s="1067"/>
      <c r="O2966" s="1067"/>
    </row>
    <row r="2967" spans="1:15" s="886" customFormat="1">
      <c r="A2967" s="883"/>
      <c r="B2967" s="1152"/>
      <c r="C2967" s="884"/>
      <c r="D2967" s="884"/>
      <c r="E2967" s="884"/>
      <c r="F2967" s="895"/>
      <c r="H2967" s="1153"/>
      <c r="J2967" s="1154"/>
      <c r="K2967" s="827"/>
      <c r="L2967" s="1537"/>
      <c r="M2967" s="1537"/>
      <c r="N2967" s="1067"/>
      <c r="O2967" s="1067"/>
    </row>
    <row r="2968" spans="1:15" s="886" customFormat="1">
      <c r="A2968" s="883"/>
      <c r="B2968" s="1152"/>
      <c r="C2968" s="884"/>
      <c r="D2968" s="884"/>
      <c r="E2968" s="884"/>
      <c r="F2968" s="895"/>
      <c r="H2968" s="1153"/>
      <c r="J2968" s="1154"/>
      <c r="K2968" s="827"/>
      <c r="L2968" s="1537"/>
      <c r="M2968" s="1537"/>
      <c r="N2968" s="1067"/>
      <c r="O2968" s="1067"/>
    </row>
    <row r="2969" spans="1:15" s="886" customFormat="1">
      <c r="A2969" s="883"/>
      <c r="B2969" s="1152"/>
      <c r="C2969" s="884"/>
      <c r="D2969" s="884"/>
      <c r="E2969" s="884"/>
      <c r="F2969" s="895"/>
      <c r="H2969" s="1153"/>
      <c r="J2969" s="1154"/>
      <c r="K2969" s="827"/>
      <c r="L2969" s="1537"/>
      <c r="M2969" s="1537"/>
      <c r="N2969" s="1067"/>
      <c r="O2969" s="1067"/>
    </row>
    <row r="2970" spans="1:15" s="886" customFormat="1">
      <c r="A2970" s="883"/>
      <c r="B2970" s="1152"/>
      <c r="C2970" s="884"/>
      <c r="D2970" s="884"/>
      <c r="E2970" s="884"/>
      <c r="F2970" s="895"/>
      <c r="H2970" s="1153"/>
      <c r="J2970" s="1154"/>
      <c r="K2970" s="827"/>
      <c r="L2970" s="1537"/>
      <c r="M2970" s="1537"/>
      <c r="N2970" s="1067"/>
      <c r="O2970" s="1067"/>
    </row>
    <row r="2971" spans="1:15" s="886" customFormat="1">
      <c r="A2971" s="883"/>
      <c r="B2971" s="1152"/>
      <c r="C2971" s="884"/>
      <c r="D2971" s="884"/>
      <c r="E2971" s="884"/>
      <c r="F2971" s="895"/>
      <c r="H2971" s="1153"/>
      <c r="J2971" s="1154"/>
      <c r="K2971" s="827"/>
      <c r="L2971" s="1537"/>
      <c r="M2971" s="1537"/>
      <c r="N2971" s="1067"/>
      <c r="O2971" s="1067"/>
    </row>
    <row r="2972" spans="1:15" s="886" customFormat="1">
      <c r="A2972" s="883"/>
      <c r="B2972" s="1152"/>
      <c r="C2972" s="884"/>
      <c r="D2972" s="884"/>
      <c r="E2972" s="884"/>
      <c r="F2972" s="895"/>
      <c r="H2972" s="1153"/>
      <c r="J2972" s="1154"/>
      <c r="K2972" s="827"/>
      <c r="L2972" s="1537"/>
      <c r="M2972" s="1537"/>
      <c r="N2972" s="1067"/>
      <c r="O2972" s="1067"/>
    </row>
    <row r="2973" spans="1:15" s="886" customFormat="1">
      <c r="A2973" s="883"/>
      <c r="B2973" s="1152"/>
      <c r="C2973" s="884"/>
      <c r="D2973" s="884"/>
      <c r="E2973" s="884"/>
      <c r="F2973" s="895"/>
      <c r="H2973" s="1153"/>
      <c r="J2973" s="1154"/>
      <c r="K2973" s="827"/>
      <c r="L2973" s="1537"/>
      <c r="M2973" s="1537"/>
      <c r="N2973" s="1067"/>
      <c r="O2973" s="1067"/>
    </row>
    <row r="2974" spans="1:15" s="886" customFormat="1">
      <c r="A2974" s="883"/>
      <c r="B2974" s="1152"/>
      <c r="C2974" s="884"/>
      <c r="D2974" s="884"/>
      <c r="E2974" s="884"/>
      <c r="F2974" s="895"/>
      <c r="H2974" s="1153"/>
      <c r="J2974" s="1154"/>
      <c r="K2974" s="827"/>
      <c r="L2974" s="1537"/>
      <c r="M2974" s="1537"/>
      <c r="N2974" s="1067"/>
      <c r="O2974" s="1067"/>
    </row>
    <row r="2975" spans="1:15" s="886" customFormat="1">
      <c r="A2975" s="883"/>
      <c r="B2975" s="1152"/>
      <c r="C2975" s="884"/>
      <c r="D2975" s="884"/>
      <c r="E2975" s="884"/>
      <c r="F2975" s="895"/>
      <c r="H2975" s="1153"/>
      <c r="J2975" s="1154"/>
      <c r="K2975" s="827"/>
      <c r="L2975" s="1537"/>
      <c r="M2975" s="1537"/>
      <c r="N2975" s="1067"/>
      <c r="O2975" s="1067"/>
    </row>
    <row r="2976" spans="1:15" s="886" customFormat="1">
      <c r="A2976" s="883"/>
      <c r="B2976" s="1152"/>
      <c r="C2976" s="884"/>
      <c r="D2976" s="884"/>
      <c r="E2976" s="884"/>
      <c r="F2976" s="895"/>
      <c r="H2976" s="1153"/>
      <c r="J2976" s="1154"/>
      <c r="K2976" s="827"/>
      <c r="L2976" s="1537"/>
      <c r="M2976" s="1537"/>
      <c r="N2976" s="1067"/>
      <c r="O2976" s="1067"/>
    </row>
    <row r="2977" spans="1:15" s="886" customFormat="1">
      <c r="A2977" s="883"/>
      <c r="B2977" s="1152"/>
      <c r="C2977" s="884"/>
      <c r="D2977" s="884"/>
      <c r="E2977" s="884"/>
      <c r="F2977" s="895"/>
      <c r="H2977" s="1153"/>
      <c r="J2977" s="1154"/>
      <c r="K2977" s="827"/>
      <c r="L2977" s="1537"/>
      <c r="M2977" s="1537"/>
      <c r="N2977" s="1067"/>
      <c r="O2977" s="1067"/>
    </row>
    <row r="2978" spans="1:15" s="886" customFormat="1">
      <c r="A2978" s="883"/>
      <c r="B2978" s="1152"/>
      <c r="C2978" s="884"/>
      <c r="D2978" s="884"/>
      <c r="E2978" s="884"/>
      <c r="F2978" s="895"/>
      <c r="H2978" s="1153"/>
      <c r="J2978" s="1154"/>
      <c r="K2978" s="827"/>
      <c r="L2978" s="1537"/>
      <c r="M2978" s="1537"/>
      <c r="N2978" s="1067"/>
      <c r="O2978" s="1067"/>
    </row>
    <row r="2979" spans="1:15" s="886" customFormat="1">
      <c r="A2979" s="883"/>
      <c r="B2979" s="1152"/>
      <c r="C2979" s="884"/>
      <c r="D2979" s="884"/>
      <c r="E2979" s="884"/>
      <c r="F2979" s="895"/>
      <c r="H2979" s="1153"/>
      <c r="J2979" s="1154"/>
      <c r="K2979" s="827"/>
      <c r="L2979" s="1537"/>
      <c r="M2979" s="1537"/>
      <c r="N2979" s="1067"/>
      <c r="O2979" s="1067"/>
    </row>
    <row r="2980" spans="1:15" s="886" customFormat="1">
      <c r="A2980" s="883"/>
      <c r="B2980" s="1152"/>
      <c r="C2980" s="884"/>
      <c r="D2980" s="884"/>
      <c r="E2980" s="884"/>
      <c r="F2980" s="895"/>
      <c r="H2980" s="1153"/>
      <c r="J2980" s="1154"/>
      <c r="K2980" s="827"/>
      <c r="L2980" s="1537"/>
      <c r="M2980" s="1537"/>
      <c r="N2980" s="1067"/>
      <c r="O2980" s="1067"/>
    </row>
    <row r="2981" spans="1:15" s="886" customFormat="1">
      <c r="A2981" s="883"/>
      <c r="B2981" s="1152"/>
      <c r="C2981" s="884"/>
      <c r="D2981" s="884"/>
      <c r="E2981" s="884"/>
      <c r="F2981" s="895"/>
      <c r="H2981" s="1153"/>
      <c r="J2981" s="1154"/>
      <c r="K2981" s="827"/>
      <c r="L2981" s="1537"/>
      <c r="M2981" s="1537"/>
      <c r="N2981" s="1067"/>
      <c r="O2981" s="1067"/>
    </row>
    <row r="2982" spans="1:15" s="886" customFormat="1">
      <c r="A2982" s="883"/>
      <c r="B2982" s="1152"/>
      <c r="C2982" s="884"/>
      <c r="D2982" s="884"/>
      <c r="E2982" s="884"/>
      <c r="F2982" s="895"/>
      <c r="H2982" s="1153"/>
      <c r="J2982" s="1154"/>
      <c r="K2982" s="827"/>
      <c r="L2982" s="1537"/>
      <c r="M2982" s="1537"/>
      <c r="N2982" s="1067"/>
      <c r="O2982" s="1067"/>
    </row>
    <row r="2983" spans="1:15" s="886" customFormat="1">
      <c r="A2983" s="883"/>
      <c r="B2983" s="1152"/>
      <c r="C2983" s="884"/>
      <c r="D2983" s="884"/>
      <c r="E2983" s="884"/>
      <c r="F2983" s="895"/>
      <c r="H2983" s="1153"/>
      <c r="J2983" s="1154"/>
      <c r="K2983" s="827"/>
      <c r="L2983" s="1537"/>
      <c r="M2983" s="1537"/>
      <c r="N2983" s="1067"/>
      <c r="O2983" s="1067"/>
    </row>
    <row r="2984" spans="1:15" s="886" customFormat="1">
      <c r="A2984" s="883"/>
      <c r="B2984" s="1152"/>
      <c r="C2984" s="884"/>
      <c r="D2984" s="884"/>
      <c r="E2984" s="884"/>
      <c r="F2984" s="895"/>
      <c r="H2984" s="1153"/>
      <c r="J2984" s="1154"/>
      <c r="K2984" s="827"/>
      <c r="L2984" s="1537"/>
      <c r="M2984" s="1537"/>
      <c r="N2984" s="1067"/>
      <c r="O2984" s="1067"/>
    </row>
    <row r="2985" spans="1:15" s="886" customFormat="1">
      <c r="A2985" s="883"/>
      <c r="B2985" s="1152"/>
      <c r="C2985" s="884"/>
      <c r="D2985" s="884"/>
      <c r="E2985" s="884"/>
      <c r="F2985" s="895"/>
      <c r="H2985" s="1153"/>
      <c r="J2985" s="1154"/>
      <c r="K2985" s="827"/>
      <c r="L2985" s="1537"/>
      <c r="M2985" s="1537"/>
      <c r="N2985" s="1067"/>
      <c r="O2985" s="1067"/>
    </row>
    <row r="2986" spans="1:15" s="886" customFormat="1">
      <c r="A2986" s="883"/>
      <c r="B2986" s="1152"/>
      <c r="C2986" s="884"/>
      <c r="D2986" s="884"/>
      <c r="E2986" s="884"/>
      <c r="F2986" s="895"/>
      <c r="H2986" s="1153"/>
      <c r="J2986" s="1154"/>
      <c r="K2986" s="827"/>
      <c r="L2986" s="1537"/>
      <c r="M2986" s="1537"/>
      <c r="N2986" s="1067"/>
      <c r="O2986" s="1067"/>
    </row>
    <row r="2987" spans="1:15" s="886" customFormat="1">
      <c r="A2987" s="883"/>
      <c r="B2987" s="1152"/>
      <c r="C2987" s="884"/>
      <c r="D2987" s="884"/>
      <c r="E2987" s="884"/>
      <c r="F2987" s="895"/>
      <c r="H2987" s="1153"/>
      <c r="J2987" s="1154"/>
      <c r="K2987" s="827"/>
      <c r="L2987" s="1537"/>
      <c r="M2987" s="1537"/>
      <c r="N2987" s="1067"/>
      <c r="O2987" s="1067"/>
    </row>
    <row r="2988" spans="1:15" s="886" customFormat="1">
      <c r="A2988" s="883"/>
      <c r="B2988" s="1152"/>
      <c r="C2988" s="884"/>
      <c r="D2988" s="884"/>
      <c r="E2988" s="884"/>
      <c r="F2988" s="895"/>
      <c r="H2988" s="1153"/>
      <c r="J2988" s="1154"/>
      <c r="K2988" s="827"/>
      <c r="L2988" s="1537"/>
      <c r="M2988" s="1537"/>
      <c r="N2988" s="1067"/>
      <c r="O2988" s="1067"/>
    </row>
    <row r="2989" spans="1:15" s="886" customFormat="1">
      <c r="A2989" s="883"/>
      <c r="B2989" s="1152"/>
      <c r="C2989" s="884"/>
      <c r="D2989" s="884"/>
      <c r="E2989" s="884"/>
      <c r="F2989" s="895"/>
      <c r="H2989" s="1153"/>
      <c r="J2989" s="1154"/>
      <c r="K2989" s="827"/>
      <c r="L2989" s="1537"/>
      <c r="M2989" s="1537"/>
      <c r="N2989" s="1067"/>
      <c r="O2989" s="1067"/>
    </row>
    <row r="2990" spans="1:15" s="886" customFormat="1">
      <c r="A2990" s="883"/>
      <c r="B2990" s="1152"/>
      <c r="C2990" s="884"/>
      <c r="D2990" s="884"/>
      <c r="E2990" s="884"/>
      <c r="F2990" s="895"/>
      <c r="H2990" s="1153"/>
      <c r="J2990" s="1154"/>
      <c r="K2990" s="827"/>
      <c r="L2990" s="1537"/>
      <c r="M2990" s="1537"/>
      <c r="N2990" s="1067"/>
      <c r="O2990" s="1067"/>
    </row>
    <row r="2991" spans="1:15" s="886" customFormat="1">
      <c r="A2991" s="883"/>
      <c r="B2991" s="1152"/>
      <c r="C2991" s="884"/>
      <c r="D2991" s="884"/>
      <c r="E2991" s="884"/>
      <c r="F2991" s="895"/>
      <c r="H2991" s="1153"/>
      <c r="J2991" s="1154"/>
      <c r="K2991" s="827"/>
      <c r="L2991" s="1537"/>
      <c r="M2991" s="1537"/>
      <c r="N2991" s="1067"/>
      <c r="O2991" s="1067"/>
    </row>
    <row r="2992" spans="1:15" s="886" customFormat="1">
      <c r="A2992" s="883"/>
      <c r="B2992" s="1152"/>
      <c r="C2992" s="884"/>
      <c r="D2992" s="884"/>
      <c r="E2992" s="884"/>
      <c r="F2992" s="895"/>
      <c r="H2992" s="1153"/>
      <c r="J2992" s="1154"/>
      <c r="K2992" s="827"/>
      <c r="L2992" s="1537"/>
      <c r="M2992" s="1537"/>
      <c r="N2992" s="1067"/>
      <c r="O2992" s="1067"/>
    </row>
    <row r="2993" spans="1:15" s="886" customFormat="1">
      <c r="A2993" s="883"/>
      <c r="B2993" s="1152"/>
      <c r="C2993" s="884"/>
      <c r="D2993" s="884"/>
      <c r="E2993" s="884"/>
      <c r="F2993" s="895"/>
      <c r="H2993" s="1153"/>
      <c r="J2993" s="1154"/>
      <c r="K2993" s="827"/>
      <c r="L2993" s="1537"/>
      <c r="M2993" s="1537"/>
      <c r="N2993" s="1067"/>
      <c r="O2993" s="1067"/>
    </row>
    <row r="2994" spans="1:15" s="886" customFormat="1">
      <c r="A2994" s="883"/>
      <c r="B2994" s="1152"/>
      <c r="C2994" s="884"/>
      <c r="D2994" s="884"/>
      <c r="E2994" s="884"/>
      <c r="F2994" s="895"/>
      <c r="H2994" s="1153"/>
      <c r="J2994" s="1154"/>
      <c r="K2994" s="827"/>
      <c r="L2994" s="1537"/>
      <c r="M2994" s="1537"/>
      <c r="N2994" s="1067"/>
      <c r="O2994" s="1067"/>
    </row>
    <row r="2995" spans="1:15" s="886" customFormat="1">
      <c r="A2995" s="883"/>
      <c r="B2995" s="1152"/>
      <c r="C2995" s="884"/>
      <c r="D2995" s="884"/>
      <c r="E2995" s="884"/>
      <c r="F2995" s="895"/>
      <c r="H2995" s="1153"/>
      <c r="J2995" s="1154"/>
      <c r="K2995" s="827"/>
      <c r="L2995" s="1537"/>
      <c r="M2995" s="1537"/>
      <c r="N2995" s="1067"/>
      <c r="O2995" s="1067"/>
    </row>
    <row r="2996" spans="1:15" s="886" customFormat="1">
      <c r="A2996" s="883"/>
      <c r="B2996" s="1152"/>
      <c r="C2996" s="884"/>
      <c r="D2996" s="884"/>
      <c r="E2996" s="884"/>
      <c r="F2996" s="895"/>
      <c r="H2996" s="1153"/>
      <c r="J2996" s="1154"/>
      <c r="K2996" s="827"/>
      <c r="L2996" s="1537"/>
      <c r="M2996" s="1537"/>
      <c r="N2996" s="1067"/>
      <c r="O2996" s="1067"/>
    </row>
    <row r="2997" spans="1:15" s="886" customFormat="1">
      <c r="A2997" s="883"/>
      <c r="B2997" s="1152"/>
      <c r="C2997" s="884"/>
      <c r="D2997" s="884"/>
      <c r="E2997" s="884"/>
      <c r="F2997" s="895"/>
      <c r="H2997" s="1153"/>
      <c r="J2997" s="1154"/>
      <c r="K2997" s="827"/>
      <c r="L2997" s="1537"/>
      <c r="M2997" s="1537"/>
      <c r="N2997" s="1067"/>
      <c r="O2997" s="1067"/>
    </row>
    <row r="2998" spans="1:15" s="886" customFormat="1">
      <c r="A2998" s="883"/>
      <c r="B2998" s="1152"/>
      <c r="C2998" s="884"/>
      <c r="D2998" s="884"/>
      <c r="E2998" s="884"/>
      <c r="F2998" s="895"/>
      <c r="H2998" s="1153"/>
      <c r="J2998" s="1154"/>
      <c r="K2998" s="827"/>
      <c r="L2998" s="1537"/>
      <c r="M2998" s="1537"/>
      <c r="N2998" s="1067"/>
      <c r="O2998" s="1067"/>
    </row>
    <row r="2999" spans="1:15" s="886" customFormat="1">
      <c r="A2999" s="883"/>
      <c r="B2999" s="1152"/>
      <c r="C2999" s="884"/>
      <c r="D2999" s="884"/>
      <c r="E2999" s="884"/>
      <c r="F2999" s="895"/>
      <c r="H2999" s="1153"/>
      <c r="J2999" s="1154"/>
      <c r="K2999" s="827"/>
      <c r="L2999" s="1537"/>
      <c r="M2999" s="1537"/>
      <c r="N2999" s="1067"/>
      <c r="O2999" s="1067"/>
    </row>
    <row r="3000" spans="1:15" s="886" customFormat="1">
      <c r="A3000" s="883"/>
      <c r="B3000" s="1152"/>
      <c r="C3000" s="884"/>
      <c r="D3000" s="884"/>
      <c r="E3000" s="884"/>
      <c r="F3000" s="895"/>
      <c r="H3000" s="1153"/>
      <c r="J3000" s="1154"/>
      <c r="K3000" s="827"/>
      <c r="L3000" s="1537"/>
      <c r="M3000" s="1537"/>
      <c r="N3000" s="1067"/>
      <c r="O3000" s="1067"/>
    </row>
    <row r="3001" spans="1:15" s="886" customFormat="1">
      <c r="A3001" s="883"/>
      <c r="B3001" s="1152"/>
      <c r="C3001" s="884"/>
      <c r="D3001" s="884"/>
      <c r="E3001" s="884"/>
      <c r="F3001" s="895"/>
      <c r="H3001" s="1153"/>
      <c r="J3001" s="1154"/>
      <c r="K3001" s="827"/>
      <c r="L3001" s="1537"/>
      <c r="M3001" s="1537"/>
      <c r="N3001" s="1067"/>
      <c r="O3001" s="1067"/>
    </row>
    <row r="3002" spans="1:15" s="886" customFormat="1">
      <c r="A3002" s="883"/>
      <c r="B3002" s="1152"/>
      <c r="C3002" s="884"/>
      <c r="D3002" s="884"/>
      <c r="E3002" s="884"/>
      <c r="F3002" s="895"/>
      <c r="H3002" s="1153"/>
      <c r="J3002" s="1154"/>
      <c r="K3002" s="827"/>
      <c r="L3002" s="1537"/>
      <c r="M3002" s="1537"/>
      <c r="N3002" s="1067"/>
      <c r="O3002" s="1067"/>
    </row>
    <row r="3003" spans="1:15" s="886" customFormat="1">
      <c r="A3003" s="883"/>
      <c r="B3003" s="1152"/>
      <c r="C3003" s="884"/>
      <c r="D3003" s="884"/>
      <c r="E3003" s="884"/>
      <c r="F3003" s="895"/>
      <c r="H3003" s="1153"/>
      <c r="J3003" s="1154"/>
      <c r="K3003" s="827"/>
      <c r="L3003" s="1537"/>
      <c r="M3003" s="1537"/>
      <c r="N3003" s="1067"/>
      <c r="O3003" s="1067"/>
    </row>
    <row r="3004" spans="1:15" s="886" customFormat="1">
      <c r="A3004" s="883"/>
      <c r="B3004" s="1152"/>
      <c r="C3004" s="884"/>
      <c r="D3004" s="884"/>
      <c r="E3004" s="884"/>
      <c r="F3004" s="895"/>
      <c r="H3004" s="1153"/>
      <c r="J3004" s="1154"/>
      <c r="K3004" s="827"/>
      <c r="L3004" s="1537"/>
      <c r="M3004" s="1537"/>
      <c r="N3004" s="1067"/>
      <c r="O3004" s="1067"/>
    </row>
    <row r="3005" spans="1:15" s="886" customFormat="1">
      <c r="A3005" s="883"/>
      <c r="B3005" s="1152"/>
      <c r="C3005" s="884"/>
      <c r="D3005" s="884"/>
      <c r="E3005" s="884"/>
      <c r="F3005" s="895"/>
      <c r="H3005" s="1153"/>
      <c r="J3005" s="1154"/>
      <c r="K3005" s="827"/>
      <c r="L3005" s="1537"/>
      <c r="M3005" s="1537"/>
      <c r="N3005" s="1067"/>
      <c r="O3005" s="1067"/>
    </row>
    <row r="3006" spans="1:15" s="886" customFormat="1">
      <c r="A3006" s="883"/>
      <c r="B3006" s="1152"/>
      <c r="C3006" s="884"/>
      <c r="D3006" s="884"/>
      <c r="E3006" s="884"/>
      <c r="F3006" s="895"/>
      <c r="H3006" s="1153"/>
      <c r="J3006" s="1154"/>
      <c r="K3006" s="827"/>
      <c r="L3006" s="1537"/>
      <c r="M3006" s="1537"/>
      <c r="N3006" s="1067"/>
      <c r="O3006" s="1067"/>
    </row>
    <row r="3007" spans="1:15" s="886" customFormat="1">
      <c r="A3007" s="883"/>
      <c r="B3007" s="1152"/>
      <c r="C3007" s="884"/>
      <c r="D3007" s="884"/>
      <c r="E3007" s="884"/>
      <c r="F3007" s="895"/>
      <c r="H3007" s="1153"/>
      <c r="J3007" s="1154"/>
      <c r="K3007" s="827"/>
      <c r="L3007" s="1537"/>
      <c r="M3007" s="1537"/>
      <c r="N3007" s="1067"/>
      <c r="O3007" s="1067"/>
    </row>
    <row r="3008" spans="1:15" s="886" customFormat="1">
      <c r="A3008" s="883"/>
      <c r="B3008" s="1152"/>
      <c r="C3008" s="884"/>
      <c r="D3008" s="884"/>
      <c r="E3008" s="884"/>
      <c r="F3008" s="895"/>
      <c r="H3008" s="1153"/>
      <c r="J3008" s="1154"/>
      <c r="K3008" s="827"/>
      <c r="L3008" s="1537"/>
      <c r="M3008" s="1537"/>
      <c r="N3008" s="1067"/>
      <c r="O3008" s="1067"/>
    </row>
    <row r="3009" spans="1:15" s="886" customFormat="1">
      <c r="A3009" s="883"/>
      <c r="B3009" s="1152"/>
      <c r="C3009" s="884"/>
      <c r="D3009" s="884"/>
      <c r="E3009" s="884"/>
      <c r="F3009" s="895"/>
      <c r="H3009" s="1153"/>
      <c r="J3009" s="1154"/>
      <c r="K3009" s="827"/>
      <c r="L3009" s="1537"/>
      <c r="M3009" s="1537"/>
      <c r="N3009" s="1067"/>
      <c r="O3009" s="1067"/>
    </row>
    <row r="3010" spans="1:15" s="886" customFormat="1">
      <c r="A3010" s="883"/>
      <c r="B3010" s="1152"/>
      <c r="C3010" s="884"/>
      <c r="D3010" s="884"/>
      <c r="E3010" s="884"/>
      <c r="F3010" s="895"/>
      <c r="H3010" s="1153"/>
      <c r="J3010" s="1154"/>
      <c r="K3010" s="827"/>
      <c r="L3010" s="1537"/>
      <c r="M3010" s="1537"/>
      <c r="N3010" s="1067"/>
      <c r="O3010" s="1067"/>
    </row>
    <row r="3011" spans="1:15" s="886" customFormat="1">
      <c r="A3011" s="883"/>
      <c r="B3011" s="1152"/>
      <c r="C3011" s="884"/>
      <c r="D3011" s="884"/>
      <c r="E3011" s="884"/>
      <c r="F3011" s="895"/>
      <c r="H3011" s="1153"/>
      <c r="J3011" s="1154"/>
      <c r="K3011" s="827"/>
      <c r="L3011" s="1537"/>
      <c r="M3011" s="1537"/>
      <c r="N3011" s="1067"/>
      <c r="O3011" s="1067"/>
    </row>
    <row r="3012" spans="1:15" s="886" customFormat="1">
      <c r="A3012" s="883"/>
      <c r="B3012" s="1152"/>
      <c r="C3012" s="884"/>
      <c r="D3012" s="884"/>
      <c r="E3012" s="884"/>
      <c r="F3012" s="895"/>
      <c r="H3012" s="1153"/>
      <c r="J3012" s="1154"/>
      <c r="K3012" s="827"/>
      <c r="L3012" s="1537"/>
      <c r="M3012" s="1537"/>
      <c r="N3012" s="1067"/>
      <c r="O3012" s="1067"/>
    </row>
    <row r="3013" spans="1:15" s="886" customFormat="1">
      <c r="A3013" s="883"/>
      <c r="B3013" s="1152"/>
      <c r="C3013" s="884"/>
      <c r="D3013" s="884"/>
      <c r="E3013" s="884"/>
      <c r="F3013" s="895"/>
      <c r="H3013" s="1153"/>
      <c r="J3013" s="1154"/>
      <c r="K3013" s="827"/>
      <c r="L3013" s="1537"/>
      <c r="M3013" s="1537"/>
      <c r="N3013" s="1067"/>
      <c r="O3013" s="1067"/>
    </row>
    <row r="3014" spans="1:15" s="886" customFormat="1">
      <c r="A3014" s="883"/>
      <c r="B3014" s="1152"/>
      <c r="C3014" s="884"/>
      <c r="D3014" s="884"/>
      <c r="E3014" s="884"/>
      <c r="F3014" s="895"/>
      <c r="H3014" s="1153"/>
      <c r="J3014" s="1154"/>
      <c r="K3014" s="827"/>
      <c r="L3014" s="1537"/>
      <c r="M3014" s="1537"/>
      <c r="N3014" s="1067"/>
      <c r="O3014" s="1067"/>
    </row>
    <row r="3015" spans="1:15" s="886" customFormat="1">
      <c r="A3015" s="883"/>
      <c r="B3015" s="1152"/>
      <c r="C3015" s="884"/>
      <c r="D3015" s="884"/>
      <c r="E3015" s="884"/>
      <c r="F3015" s="895"/>
      <c r="H3015" s="1153"/>
      <c r="J3015" s="1154"/>
      <c r="K3015" s="827"/>
      <c r="L3015" s="1537"/>
      <c r="M3015" s="1537"/>
      <c r="N3015" s="1067"/>
      <c r="O3015" s="1067"/>
    </row>
    <row r="3016" spans="1:15" s="886" customFormat="1">
      <c r="A3016" s="883"/>
      <c r="B3016" s="1152"/>
      <c r="C3016" s="884"/>
      <c r="D3016" s="884"/>
      <c r="E3016" s="884"/>
      <c r="F3016" s="895"/>
      <c r="H3016" s="1153"/>
      <c r="J3016" s="1154"/>
      <c r="K3016" s="827"/>
      <c r="L3016" s="1537"/>
      <c r="M3016" s="1537"/>
      <c r="N3016" s="1067"/>
      <c r="O3016" s="1067"/>
    </row>
    <row r="3017" spans="1:15" s="886" customFormat="1">
      <c r="A3017" s="883"/>
      <c r="B3017" s="1152"/>
      <c r="C3017" s="884"/>
      <c r="D3017" s="884"/>
      <c r="E3017" s="884"/>
      <c r="F3017" s="895"/>
      <c r="H3017" s="1153"/>
      <c r="J3017" s="1154"/>
      <c r="K3017" s="827"/>
      <c r="L3017" s="1537"/>
      <c r="M3017" s="1537"/>
      <c r="N3017" s="1067"/>
      <c r="O3017" s="1067"/>
    </row>
    <row r="3018" spans="1:15" s="886" customFormat="1">
      <c r="A3018" s="883"/>
      <c r="B3018" s="1152"/>
      <c r="C3018" s="884"/>
      <c r="D3018" s="884"/>
      <c r="E3018" s="884"/>
      <c r="F3018" s="895"/>
      <c r="H3018" s="1153"/>
      <c r="J3018" s="1154"/>
      <c r="K3018" s="827"/>
      <c r="L3018" s="1537"/>
      <c r="M3018" s="1537"/>
      <c r="N3018" s="1067"/>
      <c r="O3018" s="1067"/>
    </row>
    <row r="3019" spans="1:15" s="886" customFormat="1">
      <c r="A3019" s="883"/>
      <c r="B3019" s="1152"/>
      <c r="C3019" s="884"/>
      <c r="D3019" s="884"/>
      <c r="E3019" s="884"/>
      <c r="F3019" s="895"/>
      <c r="H3019" s="1153"/>
      <c r="J3019" s="1154"/>
      <c r="K3019" s="827"/>
      <c r="L3019" s="1537"/>
      <c r="M3019" s="1537"/>
      <c r="N3019" s="1067"/>
      <c r="O3019" s="1067"/>
    </row>
    <row r="3020" spans="1:15" s="886" customFormat="1">
      <c r="A3020" s="883"/>
      <c r="B3020" s="1152"/>
      <c r="C3020" s="884"/>
      <c r="D3020" s="884"/>
      <c r="E3020" s="884"/>
      <c r="F3020" s="895"/>
      <c r="H3020" s="1153"/>
      <c r="J3020" s="1154"/>
      <c r="K3020" s="827"/>
      <c r="L3020" s="1537"/>
      <c r="M3020" s="1537"/>
      <c r="N3020" s="1067"/>
      <c r="O3020" s="1067"/>
    </row>
    <row r="3021" spans="1:15" s="886" customFormat="1">
      <c r="A3021" s="883"/>
      <c r="B3021" s="1152"/>
      <c r="C3021" s="884"/>
      <c r="D3021" s="884"/>
      <c r="E3021" s="884"/>
      <c r="F3021" s="895"/>
      <c r="H3021" s="1153"/>
      <c r="J3021" s="1154"/>
      <c r="K3021" s="827"/>
      <c r="L3021" s="1537"/>
      <c r="M3021" s="1537"/>
      <c r="N3021" s="1067"/>
      <c r="O3021" s="1067"/>
    </row>
    <row r="3022" spans="1:15" s="886" customFormat="1">
      <c r="A3022" s="883"/>
      <c r="B3022" s="1152"/>
      <c r="C3022" s="884"/>
      <c r="D3022" s="884"/>
      <c r="E3022" s="884"/>
      <c r="F3022" s="895"/>
      <c r="H3022" s="1153"/>
      <c r="J3022" s="1154"/>
      <c r="K3022" s="827"/>
      <c r="L3022" s="1537"/>
      <c r="M3022" s="1537"/>
      <c r="N3022" s="1067"/>
      <c r="O3022" s="1067"/>
    </row>
    <row r="3023" spans="1:15" s="886" customFormat="1">
      <c r="A3023" s="883"/>
      <c r="B3023" s="1152"/>
      <c r="C3023" s="884"/>
      <c r="D3023" s="884"/>
      <c r="E3023" s="884"/>
      <c r="F3023" s="895"/>
      <c r="H3023" s="1153"/>
      <c r="J3023" s="1154"/>
      <c r="K3023" s="827"/>
      <c r="L3023" s="1537"/>
      <c r="M3023" s="1537"/>
      <c r="N3023" s="1067"/>
      <c r="O3023" s="1067"/>
    </row>
    <row r="3024" spans="1:15" s="886" customFormat="1">
      <c r="A3024" s="883"/>
      <c r="B3024" s="1152"/>
      <c r="C3024" s="884"/>
      <c r="D3024" s="884"/>
      <c r="E3024" s="884"/>
      <c r="F3024" s="895"/>
      <c r="H3024" s="1153"/>
      <c r="J3024" s="1154"/>
      <c r="K3024" s="827"/>
      <c r="L3024" s="1537"/>
      <c r="M3024" s="1537"/>
      <c r="N3024" s="1067"/>
      <c r="O3024" s="1067"/>
    </row>
    <row r="3025" spans="1:15" s="886" customFormat="1">
      <c r="A3025" s="883"/>
      <c r="B3025" s="1152"/>
      <c r="C3025" s="884"/>
      <c r="D3025" s="884"/>
      <c r="E3025" s="884"/>
      <c r="F3025" s="895"/>
      <c r="H3025" s="1153"/>
      <c r="J3025" s="1154"/>
      <c r="K3025" s="827"/>
      <c r="L3025" s="1537"/>
      <c r="M3025" s="1537"/>
      <c r="N3025" s="1067"/>
      <c r="O3025" s="1067"/>
    </row>
    <row r="3026" spans="1:15" s="886" customFormat="1">
      <c r="A3026" s="883"/>
      <c r="B3026" s="1152"/>
      <c r="C3026" s="884"/>
      <c r="D3026" s="884"/>
      <c r="E3026" s="884"/>
      <c r="F3026" s="895"/>
      <c r="H3026" s="1153"/>
      <c r="J3026" s="1154"/>
      <c r="K3026" s="827"/>
      <c r="L3026" s="1537"/>
      <c r="M3026" s="1537"/>
      <c r="N3026" s="1067"/>
      <c r="O3026" s="1067"/>
    </row>
    <row r="3027" spans="1:15" s="886" customFormat="1">
      <c r="A3027" s="883"/>
      <c r="B3027" s="1152"/>
      <c r="C3027" s="884"/>
      <c r="D3027" s="884"/>
      <c r="E3027" s="884"/>
      <c r="F3027" s="895"/>
      <c r="H3027" s="1153"/>
      <c r="J3027" s="1154"/>
      <c r="K3027" s="827"/>
      <c r="L3027" s="1537"/>
      <c r="M3027" s="1537"/>
      <c r="N3027" s="1067"/>
      <c r="O3027" s="1067"/>
    </row>
    <row r="3028" spans="1:15" s="886" customFormat="1">
      <c r="A3028" s="883"/>
      <c r="B3028" s="1152"/>
      <c r="C3028" s="884"/>
      <c r="D3028" s="884"/>
      <c r="E3028" s="884"/>
      <c r="F3028" s="895"/>
      <c r="H3028" s="1153"/>
      <c r="J3028" s="1154"/>
      <c r="K3028" s="827"/>
      <c r="L3028" s="1537"/>
      <c r="M3028" s="1537"/>
      <c r="N3028" s="1067"/>
      <c r="O3028" s="1067"/>
    </row>
    <row r="3029" spans="1:15" s="886" customFormat="1">
      <c r="A3029" s="883"/>
      <c r="B3029" s="1152"/>
      <c r="C3029" s="884"/>
      <c r="D3029" s="884"/>
      <c r="E3029" s="884"/>
      <c r="F3029" s="895"/>
      <c r="H3029" s="1153"/>
      <c r="J3029" s="1154"/>
      <c r="K3029" s="827"/>
      <c r="L3029" s="1537"/>
      <c r="M3029" s="1537"/>
      <c r="N3029" s="1067"/>
      <c r="O3029" s="1067"/>
    </row>
    <row r="3030" spans="1:15" s="886" customFormat="1">
      <c r="A3030" s="883"/>
      <c r="B3030" s="1152"/>
      <c r="C3030" s="884"/>
      <c r="D3030" s="884"/>
      <c r="E3030" s="884"/>
      <c r="F3030" s="895"/>
      <c r="H3030" s="1153"/>
      <c r="J3030" s="1154"/>
      <c r="K3030" s="827"/>
      <c r="L3030" s="1537"/>
      <c r="M3030" s="1537"/>
      <c r="N3030" s="1067"/>
      <c r="O3030" s="1067"/>
    </row>
    <row r="3031" spans="1:15" s="886" customFormat="1">
      <c r="A3031" s="883"/>
      <c r="B3031" s="1152"/>
      <c r="C3031" s="884"/>
      <c r="D3031" s="884"/>
      <c r="E3031" s="884"/>
      <c r="F3031" s="895"/>
      <c r="H3031" s="1153"/>
      <c r="J3031" s="1154"/>
      <c r="K3031" s="827"/>
      <c r="L3031" s="1537"/>
      <c r="M3031" s="1537"/>
      <c r="N3031" s="1067"/>
      <c r="O3031" s="1067"/>
    </row>
    <row r="3032" spans="1:15" s="886" customFormat="1">
      <c r="A3032" s="883"/>
      <c r="B3032" s="1152"/>
      <c r="C3032" s="884"/>
      <c r="D3032" s="884"/>
      <c r="E3032" s="884"/>
      <c r="F3032" s="895"/>
      <c r="H3032" s="1153"/>
      <c r="J3032" s="1154"/>
      <c r="K3032" s="827"/>
      <c r="L3032" s="1537"/>
      <c r="M3032" s="1537"/>
      <c r="N3032" s="1067"/>
      <c r="O3032" s="1067"/>
    </row>
    <row r="3033" spans="1:15" s="886" customFormat="1">
      <c r="A3033" s="883"/>
      <c r="B3033" s="1152"/>
      <c r="C3033" s="884"/>
      <c r="D3033" s="884"/>
      <c r="E3033" s="884"/>
      <c r="F3033" s="895"/>
      <c r="H3033" s="1153"/>
      <c r="J3033" s="1154"/>
      <c r="K3033" s="827"/>
      <c r="L3033" s="1537"/>
      <c r="M3033" s="1537"/>
      <c r="N3033" s="1067"/>
      <c r="O3033" s="1067"/>
    </row>
    <row r="3034" spans="1:15" s="886" customFormat="1">
      <c r="A3034" s="883"/>
      <c r="B3034" s="1152"/>
      <c r="C3034" s="884"/>
      <c r="D3034" s="884"/>
      <c r="E3034" s="884"/>
      <c r="F3034" s="895"/>
      <c r="H3034" s="1153"/>
      <c r="J3034" s="1154"/>
      <c r="K3034" s="827"/>
      <c r="L3034" s="1537"/>
      <c r="M3034" s="1537"/>
      <c r="N3034" s="1067"/>
      <c r="O3034" s="1067"/>
    </row>
    <row r="3035" spans="1:15" s="886" customFormat="1">
      <c r="A3035" s="883"/>
      <c r="B3035" s="1152"/>
      <c r="C3035" s="884"/>
      <c r="D3035" s="884"/>
      <c r="E3035" s="884"/>
      <c r="F3035" s="895"/>
      <c r="H3035" s="1153"/>
      <c r="J3035" s="1154"/>
      <c r="K3035" s="827"/>
      <c r="L3035" s="1537"/>
      <c r="M3035" s="1537"/>
      <c r="N3035" s="1067"/>
      <c r="O3035" s="1067"/>
    </row>
    <row r="3036" spans="1:15" s="886" customFormat="1">
      <c r="A3036" s="883"/>
      <c r="B3036" s="1152"/>
      <c r="C3036" s="884"/>
      <c r="D3036" s="884"/>
      <c r="E3036" s="884"/>
      <c r="F3036" s="895"/>
      <c r="H3036" s="1153"/>
      <c r="J3036" s="1154"/>
      <c r="K3036" s="827"/>
      <c r="L3036" s="1537"/>
      <c r="M3036" s="1537"/>
      <c r="N3036" s="1067"/>
      <c r="O3036" s="1067"/>
    </row>
    <row r="3037" spans="1:15" s="886" customFormat="1">
      <c r="A3037" s="883"/>
      <c r="B3037" s="1152"/>
      <c r="C3037" s="884"/>
      <c r="D3037" s="884"/>
      <c r="E3037" s="884"/>
      <c r="F3037" s="895"/>
      <c r="H3037" s="1153"/>
      <c r="J3037" s="1154"/>
      <c r="K3037" s="827"/>
      <c r="L3037" s="1537"/>
      <c r="M3037" s="1537"/>
      <c r="N3037" s="1067"/>
      <c r="O3037" s="1067"/>
    </row>
    <row r="3038" spans="1:15" s="886" customFormat="1">
      <c r="A3038" s="883"/>
      <c r="B3038" s="1152"/>
      <c r="C3038" s="884"/>
      <c r="D3038" s="884"/>
      <c r="E3038" s="884"/>
      <c r="F3038" s="895"/>
      <c r="H3038" s="1153"/>
      <c r="J3038" s="1154"/>
      <c r="K3038" s="827"/>
      <c r="L3038" s="1537"/>
      <c r="M3038" s="1537"/>
      <c r="N3038" s="1067"/>
      <c r="O3038" s="1067"/>
    </row>
    <row r="3039" spans="1:15" s="886" customFormat="1">
      <c r="A3039" s="883"/>
      <c r="B3039" s="1152"/>
      <c r="C3039" s="884"/>
      <c r="D3039" s="884"/>
      <c r="E3039" s="884"/>
      <c r="F3039" s="895"/>
      <c r="H3039" s="1153"/>
      <c r="J3039" s="1154"/>
      <c r="K3039" s="827"/>
      <c r="L3039" s="1537"/>
      <c r="M3039" s="1537"/>
      <c r="N3039" s="1067"/>
      <c r="O3039" s="1067"/>
    </row>
    <row r="3040" spans="1:15" s="886" customFormat="1">
      <c r="A3040" s="883"/>
      <c r="B3040" s="1152"/>
      <c r="C3040" s="884"/>
      <c r="D3040" s="884"/>
      <c r="E3040" s="884"/>
      <c r="F3040" s="895"/>
      <c r="H3040" s="1153"/>
      <c r="J3040" s="1154"/>
      <c r="K3040" s="827"/>
      <c r="L3040" s="1537"/>
      <c r="M3040" s="1537"/>
      <c r="N3040" s="1067"/>
      <c r="O3040" s="1067"/>
    </row>
    <row r="3041" spans="1:15" s="886" customFormat="1">
      <c r="A3041" s="883"/>
      <c r="B3041" s="1152"/>
      <c r="C3041" s="884"/>
      <c r="D3041" s="884"/>
      <c r="E3041" s="884"/>
      <c r="F3041" s="895"/>
      <c r="H3041" s="1153"/>
      <c r="J3041" s="1154"/>
      <c r="K3041" s="827"/>
      <c r="L3041" s="1537"/>
      <c r="M3041" s="1537"/>
      <c r="N3041" s="1067"/>
      <c r="O3041" s="1067"/>
    </row>
    <row r="3042" spans="1:15" s="886" customFormat="1">
      <c r="A3042" s="883"/>
      <c r="B3042" s="1152"/>
      <c r="C3042" s="884"/>
      <c r="D3042" s="884"/>
      <c r="E3042" s="884"/>
      <c r="F3042" s="895"/>
      <c r="H3042" s="1153"/>
      <c r="J3042" s="1154"/>
      <c r="K3042" s="827"/>
      <c r="L3042" s="1537"/>
      <c r="M3042" s="1537"/>
      <c r="N3042" s="1067"/>
      <c r="O3042" s="1067"/>
    </row>
    <row r="3043" spans="1:15" s="886" customFormat="1">
      <c r="A3043" s="883"/>
      <c r="B3043" s="1152"/>
      <c r="C3043" s="884"/>
      <c r="D3043" s="884"/>
      <c r="E3043" s="884"/>
      <c r="F3043" s="895"/>
      <c r="H3043" s="1153"/>
      <c r="J3043" s="1154"/>
      <c r="K3043" s="827"/>
      <c r="L3043" s="1537"/>
      <c r="M3043" s="1537"/>
      <c r="N3043" s="1067"/>
      <c r="O3043" s="1067"/>
    </row>
    <row r="3044" spans="1:15" s="886" customFormat="1">
      <c r="A3044" s="883"/>
      <c r="B3044" s="1152"/>
      <c r="C3044" s="884"/>
      <c r="D3044" s="884"/>
      <c r="E3044" s="884"/>
      <c r="F3044" s="895"/>
      <c r="H3044" s="1153"/>
      <c r="J3044" s="1154"/>
      <c r="K3044" s="827"/>
      <c r="L3044" s="1537"/>
      <c r="M3044" s="1537"/>
      <c r="N3044" s="1067"/>
      <c r="O3044" s="1067"/>
    </row>
    <row r="3045" spans="1:15" s="886" customFormat="1">
      <c r="A3045" s="883"/>
      <c r="B3045" s="1152"/>
      <c r="C3045" s="884"/>
      <c r="D3045" s="884"/>
      <c r="E3045" s="884"/>
      <c r="F3045" s="895"/>
      <c r="H3045" s="1153"/>
      <c r="J3045" s="1154"/>
      <c r="K3045" s="827"/>
      <c r="L3045" s="1537"/>
      <c r="M3045" s="1537"/>
      <c r="N3045" s="1067"/>
      <c r="O3045" s="1067"/>
    </row>
    <row r="3046" spans="1:15" s="886" customFormat="1">
      <c r="A3046" s="883"/>
      <c r="B3046" s="1152"/>
      <c r="C3046" s="884"/>
      <c r="D3046" s="884"/>
      <c r="E3046" s="884"/>
      <c r="F3046" s="895"/>
      <c r="H3046" s="1153"/>
      <c r="J3046" s="1154"/>
      <c r="K3046" s="827"/>
      <c r="L3046" s="1537"/>
      <c r="M3046" s="1537"/>
      <c r="N3046" s="1067"/>
      <c r="O3046" s="1067"/>
    </row>
    <row r="3047" spans="1:15" s="886" customFormat="1">
      <c r="A3047" s="883"/>
      <c r="B3047" s="1152"/>
      <c r="C3047" s="884"/>
      <c r="D3047" s="884"/>
      <c r="E3047" s="884"/>
      <c r="F3047" s="895"/>
      <c r="H3047" s="1153"/>
      <c r="J3047" s="1154"/>
      <c r="K3047" s="827"/>
      <c r="L3047" s="1537"/>
      <c r="M3047" s="1537"/>
      <c r="N3047" s="1067"/>
      <c r="O3047" s="1067"/>
    </row>
    <row r="3048" spans="1:15" s="886" customFormat="1">
      <c r="A3048" s="883"/>
      <c r="B3048" s="1152"/>
      <c r="C3048" s="884"/>
      <c r="D3048" s="884"/>
      <c r="E3048" s="884"/>
      <c r="F3048" s="895"/>
      <c r="H3048" s="1153"/>
      <c r="J3048" s="1154"/>
      <c r="K3048" s="827"/>
      <c r="L3048" s="1537"/>
      <c r="M3048" s="1537"/>
      <c r="N3048" s="1067"/>
      <c r="O3048" s="1067"/>
    </row>
    <row r="3049" spans="1:15" s="886" customFormat="1">
      <c r="A3049" s="883"/>
      <c r="B3049" s="1152"/>
      <c r="C3049" s="884"/>
      <c r="D3049" s="884"/>
      <c r="E3049" s="884"/>
      <c r="F3049" s="895"/>
      <c r="H3049" s="1153"/>
      <c r="J3049" s="1154"/>
      <c r="K3049" s="827"/>
      <c r="L3049" s="1537"/>
      <c r="M3049" s="1537"/>
      <c r="N3049" s="1067"/>
      <c r="O3049" s="1067"/>
    </row>
    <row r="3050" spans="1:15" s="886" customFormat="1">
      <c r="A3050" s="883"/>
      <c r="B3050" s="1152"/>
      <c r="C3050" s="884"/>
      <c r="D3050" s="884"/>
      <c r="E3050" s="884"/>
      <c r="F3050" s="895"/>
      <c r="H3050" s="1153"/>
      <c r="J3050" s="1154"/>
      <c r="K3050" s="827"/>
      <c r="L3050" s="1537"/>
      <c r="M3050" s="1537"/>
      <c r="N3050" s="1067"/>
      <c r="O3050" s="1067"/>
    </row>
    <row r="3051" spans="1:15" s="886" customFormat="1">
      <c r="A3051" s="883"/>
      <c r="B3051" s="1152"/>
      <c r="C3051" s="884"/>
      <c r="D3051" s="884"/>
      <c r="E3051" s="884"/>
      <c r="F3051" s="895"/>
      <c r="H3051" s="1153"/>
      <c r="J3051" s="1154"/>
      <c r="K3051" s="827"/>
      <c r="L3051" s="1537"/>
      <c r="M3051" s="1537"/>
      <c r="N3051" s="1067"/>
      <c r="O3051" s="1067"/>
    </row>
    <row r="3052" spans="1:15" s="886" customFormat="1">
      <c r="A3052" s="883"/>
      <c r="B3052" s="1152"/>
      <c r="C3052" s="884"/>
      <c r="D3052" s="884"/>
      <c r="E3052" s="884"/>
      <c r="F3052" s="895"/>
      <c r="H3052" s="1153"/>
      <c r="J3052" s="1154"/>
      <c r="K3052" s="827"/>
      <c r="L3052" s="1537"/>
      <c r="M3052" s="1537"/>
      <c r="N3052" s="1067"/>
      <c r="O3052" s="1067"/>
    </row>
    <row r="3053" spans="1:15" s="886" customFormat="1">
      <c r="A3053" s="883"/>
      <c r="B3053" s="1152"/>
      <c r="C3053" s="884"/>
      <c r="D3053" s="884"/>
      <c r="E3053" s="884"/>
      <c r="F3053" s="895"/>
      <c r="H3053" s="1153"/>
      <c r="J3053" s="1154"/>
      <c r="K3053" s="827"/>
      <c r="L3053" s="1537"/>
      <c r="M3053" s="1537"/>
      <c r="N3053" s="1067"/>
      <c r="O3053" s="1067"/>
    </row>
    <row r="3054" spans="1:15" s="886" customFormat="1">
      <c r="A3054" s="883"/>
      <c r="B3054" s="1152"/>
      <c r="C3054" s="884"/>
      <c r="D3054" s="884"/>
      <c r="E3054" s="884"/>
      <c r="F3054" s="895"/>
      <c r="H3054" s="1153"/>
      <c r="J3054" s="1154"/>
      <c r="K3054" s="827"/>
      <c r="L3054" s="1537"/>
      <c r="M3054" s="1537"/>
      <c r="N3054" s="1067"/>
      <c r="O3054" s="1067"/>
    </row>
    <row r="3055" spans="1:15" s="886" customFormat="1">
      <c r="A3055" s="883"/>
      <c r="B3055" s="1152"/>
      <c r="C3055" s="884"/>
      <c r="D3055" s="884"/>
      <c r="E3055" s="884"/>
      <c r="F3055" s="895"/>
      <c r="H3055" s="1153"/>
      <c r="J3055" s="1154"/>
      <c r="K3055" s="827"/>
      <c r="L3055" s="1537"/>
      <c r="M3055" s="1537"/>
      <c r="N3055" s="1067"/>
      <c r="O3055" s="1067"/>
    </row>
    <row r="3056" spans="1:15" s="886" customFormat="1">
      <c r="A3056" s="883"/>
      <c r="B3056" s="1152"/>
      <c r="C3056" s="884"/>
      <c r="D3056" s="884"/>
      <c r="E3056" s="884"/>
      <c r="F3056" s="895"/>
      <c r="H3056" s="1153"/>
      <c r="J3056" s="1154"/>
      <c r="K3056" s="827"/>
      <c r="L3056" s="1537"/>
      <c r="M3056" s="1537"/>
      <c r="N3056" s="1067"/>
      <c r="O3056" s="1067"/>
    </row>
    <row r="3057" spans="1:15" s="886" customFormat="1">
      <c r="A3057" s="883"/>
      <c r="B3057" s="1152"/>
      <c r="C3057" s="884"/>
      <c r="D3057" s="884"/>
      <c r="E3057" s="884"/>
      <c r="F3057" s="895"/>
      <c r="H3057" s="1153"/>
      <c r="J3057" s="1154"/>
      <c r="K3057" s="827"/>
      <c r="L3057" s="1537"/>
      <c r="M3057" s="1537"/>
      <c r="N3057" s="1067"/>
      <c r="O3057" s="1067"/>
    </row>
    <row r="3058" spans="1:15" s="886" customFormat="1">
      <c r="A3058" s="883"/>
      <c r="B3058" s="1152"/>
      <c r="C3058" s="884"/>
      <c r="D3058" s="884"/>
      <c r="E3058" s="884"/>
      <c r="F3058" s="895"/>
      <c r="H3058" s="1153"/>
      <c r="J3058" s="1154"/>
      <c r="K3058" s="827"/>
      <c r="L3058" s="1537"/>
      <c r="M3058" s="1537"/>
      <c r="N3058" s="1067"/>
      <c r="O3058" s="1067"/>
    </row>
    <row r="3059" spans="1:15" s="886" customFormat="1">
      <c r="A3059" s="883"/>
      <c r="B3059" s="1152"/>
      <c r="C3059" s="884"/>
      <c r="D3059" s="884"/>
      <c r="E3059" s="884"/>
      <c r="F3059" s="895"/>
      <c r="H3059" s="1153"/>
      <c r="J3059" s="1154"/>
      <c r="K3059" s="827"/>
      <c r="L3059" s="1537"/>
      <c r="M3059" s="1537"/>
      <c r="N3059" s="1067"/>
      <c r="O3059" s="1067"/>
    </row>
    <row r="3060" spans="1:15" s="886" customFormat="1">
      <c r="A3060" s="883"/>
      <c r="B3060" s="1152"/>
      <c r="C3060" s="884"/>
      <c r="D3060" s="884"/>
      <c r="E3060" s="884"/>
      <c r="F3060" s="895"/>
      <c r="H3060" s="1153"/>
      <c r="J3060" s="1154"/>
      <c r="K3060" s="827"/>
      <c r="L3060" s="1537"/>
      <c r="M3060" s="1537"/>
      <c r="N3060" s="1067"/>
      <c r="O3060" s="1067"/>
    </row>
    <row r="3061" spans="1:15" s="886" customFormat="1">
      <c r="A3061" s="883"/>
      <c r="B3061" s="1152"/>
      <c r="C3061" s="884"/>
      <c r="D3061" s="884"/>
      <c r="E3061" s="884"/>
      <c r="F3061" s="895"/>
      <c r="H3061" s="1153"/>
      <c r="J3061" s="1154"/>
      <c r="K3061" s="827"/>
      <c r="L3061" s="1537"/>
      <c r="M3061" s="1537"/>
      <c r="N3061" s="1067"/>
      <c r="O3061" s="1067"/>
    </row>
    <row r="3062" spans="1:15" s="886" customFormat="1">
      <c r="A3062" s="883"/>
      <c r="B3062" s="1152"/>
      <c r="C3062" s="884"/>
      <c r="D3062" s="884"/>
      <c r="E3062" s="884"/>
      <c r="F3062" s="895"/>
      <c r="H3062" s="1153"/>
      <c r="J3062" s="1154"/>
      <c r="K3062" s="827"/>
      <c r="L3062" s="1537"/>
      <c r="M3062" s="1537"/>
      <c r="N3062" s="1067"/>
      <c r="O3062" s="1067"/>
    </row>
    <row r="3063" spans="1:15" s="886" customFormat="1">
      <c r="A3063" s="883"/>
      <c r="B3063" s="1152"/>
      <c r="C3063" s="884"/>
      <c r="D3063" s="884"/>
      <c r="E3063" s="884"/>
      <c r="F3063" s="895"/>
      <c r="H3063" s="1153"/>
      <c r="J3063" s="1154"/>
      <c r="K3063" s="827"/>
      <c r="L3063" s="1537"/>
      <c r="M3063" s="1537"/>
      <c r="N3063" s="1067"/>
      <c r="O3063" s="1067"/>
    </row>
    <row r="3064" spans="1:15" s="886" customFormat="1">
      <c r="A3064" s="883"/>
      <c r="B3064" s="1152"/>
      <c r="C3064" s="884"/>
      <c r="D3064" s="884"/>
      <c r="E3064" s="884"/>
      <c r="F3064" s="895"/>
      <c r="H3064" s="1153"/>
      <c r="J3064" s="1154"/>
      <c r="K3064" s="827"/>
      <c r="L3064" s="1537"/>
      <c r="M3064" s="1537"/>
      <c r="N3064" s="1067"/>
      <c r="O3064" s="1067"/>
    </row>
    <row r="3065" spans="1:15" s="886" customFormat="1">
      <c r="A3065" s="883"/>
      <c r="B3065" s="1152"/>
      <c r="C3065" s="884"/>
      <c r="D3065" s="884"/>
      <c r="E3065" s="884"/>
      <c r="F3065" s="895"/>
      <c r="H3065" s="1153"/>
      <c r="J3065" s="1154"/>
      <c r="K3065" s="827"/>
      <c r="L3065" s="1537"/>
      <c r="M3065" s="1537"/>
      <c r="N3065" s="1067"/>
      <c r="O3065" s="1067"/>
    </row>
    <row r="3066" spans="1:15" s="886" customFormat="1">
      <c r="A3066" s="883"/>
      <c r="B3066" s="1152"/>
      <c r="C3066" s="884"/>
      <c r="D3066" s="884"/>
      <c r="E3066" s="884"/>
      <c r="F3066" s="895"/>
      <c r="H3066" s="1153"/>
      <c r="J3066" s="1154"/>
      <c r="K3066" s="827"/>
      <c r="L3066" s="1537"/>
      <c r="M3066" s="1537"/>
      <c r="N3066" s="1067"/>
      <c r="O3066" s="1067"/>
    </row>
    <row r="3067" spans="1:15" s="886" customFormat="1">
      <c r="A3067" s="883"/>
      <c r="B3067" s="1152"/>
      <c r="C3067" s="884"/>
      <c r="D3067" s="884"/>
      <c r="E3067" s="884"/>
      <c r="F3067" s="895"/>
      <c r="H3067" s="1153"/>
      <c r="J3067" s="1154"/>
      <c r="K3067" s="827"/>
      <c r="L3067" s="1537"/>
      <c r="M3067" s="1537"/>
      <c r="N3067" s="1067"/>
      <c r="O3067" s="1067"/>
    </row>
    <row r="3068" spans="1:15" s="886" customFormat="1">
      <c r="A3068" s="883"/>
      <c r="B3068" s="1152"/>
      <c r="C3068" s="884"/>
      <c r="D3068" s="884"/>
      <c r="E3068" s="884"/>
      <c r="F3068" s="895"/>
      <c r="H3068" s="1153"/>
      <c r="J3068" s="1154"/>
      <c r="K3068" s="827"/>
      <c r="L3068" s="1537"/>
      <c r="M3068" s="1537"/>
      <c r="N3068" s="1067"/>
      <c r="O3068" s="1067"/>
    </row>
    <row r="3069" spans="1:15" s="886" customFormat="1">
      <c r="A3069" s="883"/>
      <c r="B3069" s="1152"/>
      <c r="C3069" s="884"/>
      <c r="D3069" s="884"/>
      <c r="E3069" s="884"/>
      <c r="F3069" s="895"/>
      <c r="H3069" s="1153"/>
      <c r="J3069" s="1154"/>
      <c r="K3069" s="827"/>
      <c r="L3069" s="1537"/>
      <c r="M3069" s="1537"/>
      <c r="N3069" s="1067"/>
      <c r="O3069" s="1067"/>
    </row>
    <row r="3070" spans="1:15" s="886" customFormat="1">
      <c r="A3070" s="883"/>
      <c r="B3070" s="1152"/>
      <c r="C3070" s="884"/>
      <c r="D3070" s="884"/>
      <c r="E3070" s="884"/>
      <c r="F3070" s="895"/>
      <c r="H3070" s="1153"/>
      <c r="J3070" s="1154"/>
      <c r="K3070" s="827"/>
      <c r="L3070" s="1537"/>
      <c r="M3070" s="1537"/>
      <c r="N3070" s="1067"/>
      <c r="O3070" s="1067"/>
    </row>
    <row r="3071" spans="1:15" s="886" customFormat="1">
      <c r="A3071" s="883"/>
      <c r="B3071" s="1152"/>
      <c r="C3071" s="884"/>
      <c r="D3071" s="884"/>
      <c r="E3071" s="884"/>
      <c r="F3071" s="895"/>
      <c r="H3071" s="1153"/>
      <c r="J3071" s="1154"/>
      <c r="K3071" s="827"/>
      <c r="L3071" s="1537"/>
      <c r="M3071" s="1537"/>
      <c r="N3071" s="1067"/>
      <c r="O3071" s="1067"/>
    </row>
    <row r="3072" spans="1:15" s="886" customFormat="1">
      <c r="A3072" s="883"/>
      <c r="B3072" s="1152"/>
      <c r="C3072" s="884"/>
      <c r="D3072" s="884"/>
      <c r="E3072" s="884"/>
      <c r="F3072" s="895"/>
      <c r="H3072" s="1153"/>
      <c r="J3072" s="1154"/>
      <c r="K3072" s="827"/>
      <c r="L3072" s="1537"/>
      <c r="M3072" s="1537"/>
      <c r="N3072" s="1067"/>
      <c r="O3072" s="1067"/>
    </row>
    <row r="3073" spans="1:15" s="886" customFormat="1">
      <c r="A3073" s="883"/>
      <c r="B3073" s="1152"/>
      <c r="C3073" s="884"/>
      <c r="D3073" s="884"/>
      <c r="E3073" s="884"/>
      <c r="F3073" s="895"/>
      <c r="H3073" s="1153"/>
      <c r="J3073" s="1154"/>
      <c r="K3073" s="827"/>
      <c r="L3073" s="1537"/>
      <c r="M3073" s="1537"/>
      <c r="N3073" s="1067"/>
      <c r="O3073" s="1067"/>
    </row>
    <row r="3074" spans="1:15" s="886" customFormat="1">
      <c r="A3074" s="883"/>
      <c r="B3074" s="1152"/>
      <c r="C3074" s="884"/>
      <c r="D3074" s="884"/>
      <c r="E3074" s="884"/>
      <c r="F3074" s="895"/>
      <c r="H3074" s="1153"/>
      <c r="J3074" s="1154"/>
      <c r="K3074" s="827"/>
      <c r="L3074" s="1537"/>
      <c r="M3074" s="1537"/>
      <c r="N3074" s="1067"/>
      <c r="O3074" s="1067"/>
    </row>
    <row r="3075" spans="1:15" s="886" customFormat="1">
      <c r="A3075" s="883"/>
      <c r="B3075" s="1152"/>
      <c r="C3075" s="884"/>
      <c r="D3075" s="884"/>
      <c r="E3075" s="884"/>
      <c r="F3075" s="895"/>
      <c r="H3075" s="1153"/>
      <c r="J3075" s="1154"/>
      <c r="K3075" s="827"/>
      <c r="L3075" s="1537"/>
      <c r="M3075" s="1537"/>
      <c r="N3075" s="1067"/>
      <c r="O3075" s="1067"/>
    </row>
    <row r="3076" spans="1:15" s="886" customFormat="1">
      <c r="A3076" s="883"/>
      <c r="B3076" s="1152"/>
      <c r="C3076" s="884"/>
      <c r="D3076" s="884"/>
      <c r="E3076" s="884"/>
      <c r="F3076" s="895"/>
      <c r="H3076" s="1153"/>
      <c r="J3076" s="1154"/>
      <c r="K3076" s="827"/>
      <c r="L3076" s="1537"/>
      <c r="M3076" s="1537"/>
      <c r="N3076" s="1067"/>
      <c r="O3076" s="1067"/>
    </row>
    <row r="3077" spans="1:15" s="886" customFormat="1">
      <c r="A3077" s="883"/>
      <c r="B3077" s="1152"/>
      <c r="C3077" s="884"/>
      <c r="D3077" s="884"/>
      <c r="E3077" s="884"/>
      <c r="F3077" s="895"/>
      <c r="H3077" s="1153"/>
      <c r="J3077" s="1154"/>
      <c r="K3077" s="827"/>
      <c r="L3077" s="1537"/>
      <c r="M3077" s="1537"/>
      <c r="N3077" s="1067"/>
      <c r="O3077" s="1067"/>
    </row>
    <row r="3078" spans="1:15" s="886" customFormat="1">
      <c r="A3078" s="883"/>
      <c r="B3078" s="1152"/>
      <c r="C3078" s="884"/>
      <c r="D3078" s="884"/>
      <c r="E3078" s="884"/>
      <c r="F3078" s="895"/>
      <c r="H3078" s="1153"/>
      <c r="J3078" s="1154"/>
      <c r="K3078" s="827"/>
      <c r="L3078" s="1537"/>
      <c r="M3078" s="1537"/>
      <c r="N3078" s="1067"/>
      <c r="O3078" s="1067"/>
    </row>
    <row r="3079" spans="1:15" s="886" customFormat="1">
      <c r="A3079" s="883"/>
      <c r="B3079" s="1152"/>
      <c r="C3079" s="884"/>
      <c r="D3079" s="884"/>
      <c r="E3079" s="884"/>
      <c r="F3079" s="895"/>
      <c r="H3079" s="1153"/>
      <c r="J3079" s="1154"/>
      <c r="K3079" s="827"/>
      <c r="L3079" s="1537"/>
      <c r="M3079" s="1537"/>
      <c r="N3079" s="1067"/>
      <c r="O3079" s="1067"/>
    </row>
    <row r="3080" spans="1:15" s="886" customFormat="1">
      <c r="A3080" s="883"/>
      <c r="B3080" s="1152"/>
      <c r="C3080" s="884"/>
      <c r="D3080" s="884"/>
      <c r="E3080" s="884"/>
      <c r="F3080" s="895"/>
      <c r="H3080" s="1153"/>
      <c r="J3080" s="1154"/>
      <c r="K3080" s="827"/>
      <c r="L3080" s="1537"/>
      <c r="M3080" s="1537"/>
      <c r="N3080" s="1067"/>
      <c r="O3080" s="1067"/>
    </row>
    <row r="3081" spans="1:15" s="886" customFormat="1">
      <c r="A3081" s="883"/>
      <c r="B3081" s="1152"/>
      <c r="C3081" s="884"/>
      <c r="D3081" s="884"/>
      <c r="E3081" s="884"/>
      <c r="F3081" s="895"/>
      <c r="H3081" s="1153"/>
      <c r="J3081" s="1154"/>
      <c r="K3081" s="827"/>
      <c r="L3081" s="1537"/>
      <c r="M3081" s="1537"/>
      <c r="N3081" s="1067"/>
      <c r="O3081" s="1067"/>
    </row>
    <row r="3082" spans="1:15" s="886" customFormat="1">
      <c r="A3082" s="883"/>
      <c r="B3082" s="1152"/>
      <c r="C3082" s="884"/>
      <c r="D3082" s="884"/>
      <c r="E3082" s="884"/>
      <c r="F3082" s="895"/>
      <c r="H3082" s="1153"/>
      <c r="J3082" s="1154"/>
      <c r="K3082" s="827"/>
      <c r="L3082" s="1537"/>
      <c r="M3082" s="1537"/>
      <c r="N3082" s="1067"/>
      <c r="O3082" s="1067"/>
    </row>
    <row r="3083" spans="1:15" s="886" customFormat="1">
      <c r="A3083" s="883"/>
      <c r="B3083" s="1152"/>
      <c r="C3083" s="884"/>
      <c r="D3083" s="884"/>
      <c r="E3083" s="884"/>
      <c r="F3083" s="895"/>
      <c r="H3083" s="1153"/>
      <c r="J3083" s="1154"/>
      <c r="K3083" s="827"/>
      <c r="L3083" s="1537"/>
      <c r="M3083" s="1537"/>
      <c r="N3083" s="1067"/>
      <c r="O3083" s="1067"/>
    </row>
    <row r="3084" spans="1:15" s="886" customFormat="1">
      <c r="A3084" s="883"/>
      <c r="B3084" s="1152"/>
      <c r="C3084" s="884"/>
      <c r="D3084" s="884"/>
      <c r="E3084" s="884"/>
      <c r="F3084" s="895"/>
      <c r="H3084" s="1153"/>
      <c r="J3084" s="1154"/>
      <c r="K3084" s="827"/>
      <c r="L3084" s="1537"/>
      <c r="M3084" s="1537"/>
      <c r="N3084" s="1067"/>
      <c r="O3084" s="1067"/>
    </row>
    <row r="3085" spans="1:15" s="886" customFormat="1">
      <c r="A3085" s="883"/>
      <c r="B3085" s="1152"/>
      <c r="C3085" s="884"/>
      <c r="D3085" s="884"/>
      <c r="E3085" s="884"/>
      <c r="F3085" s="895"/>
      <c r="H3085" s="1153"/>
      <c r="J3085" s="1154"/>
      <c r="K3085" s="827"/>
      <c r="L3085" s="1537"/>
      <c r="M3085" s="1537"/>
      <c r="N3085" s="1067"/>
      <c r="O3085" s="1067"/>
    </row>
    <row r="3086" spans="1:15" s="886" customFormat="1">
      <c r="A3086" s="883"/>
      <c r="B3086" s="1152"/>
      <c r="C3086" s="884"/>
      <c r="D3086" s="884"/>
      <c r="E3086" s="884"/>
      <c r="F3086" s="895"/>
      <c r="H3086" s="1153"/>
      <c r="J3086" s="1154"/>
      <c r="K3086" s="827"/>
      <c r="L3086" s="1537"/>
      <c r="M3086" s="1537"/>
      <c r="N3086" s="1067"/>
      <c r="O3086" s="1067"/>
    </row>
    <row r="3087" spans="1:15" s="886" customFormat="1">
      <c r="A3087" s="883"/>
      <c r="B3087" s="1152"/>
      <c r="C3087" s="884"/>
      <c r="D3087" s="884"/>
      <c r="E3087" s="884"/>
      <c r="F3087" s="895"/>
      <c r="H3087" s="1153"/>
      <c r="J3087" s="1154"/>
      <c r="K3087" s="827"/>
      <c r="L3087" s="1537"/>
      <c r="M3087" s="1537"/>
      <c r="N3087" s="1067"/>
      <c r="O3087" s="1067"/>
    </row>
    <row r="3088" spans="1:15" s="886" customFormat="1">
      <c r="A3088" s="883"/>
      <c r="B3088" s="1152"/>
      <c r="C3088" s="884"/>
      <c r="D3088" s="884"/>
      <c r="E3088" s="884"/>
      <c r="F3088" s="895"/>
      <c r="H3088" s="1153"/>
      <c r="J3088" s="1154"/>
      <c r="K3088" s="827"/>
      <c r="L3088" s="1537"/>
      <c r="M3088" s="1537"/>
      <c r="N3088" s="1067"/>
      <c r="O3088" s="1067"/>
    </row>
    <row r="3089" spans="1:15" s="886" customFormat="1">
      <c r="A3089" s="883"/>
      <c r="B3089" s="1152"/>
      <c r="C3089" s="884"/>
      <c r="D3089" s="884"/>
      <c r="E3089" s="884"/>
      <c r="F3089" s="895"/>
      <c r="H3089" s="1153"/>
      <c r="J3089" s="1154"/>
      <c r="K3089" s="827"/>
      <c r="L3089" s="1537"/>
      <c r="M3089" s="1537"/>
      <c r="N3089" s="1067"/>
      <c r="O3089" s="1067"/>
    </row>
    <row r="3090" spans="1:15" s="886" customFormat="1">
      <c r="A3090" s="883"/>
      <c r="B3090" s="1152"/>
      <c r="C3090" s="884"/>
      <c r="D3090" s="884"/>
      <c r="E3090" s="884"/>
      <c r="F3090" s="895"/>
      <c r="H3090" s="1153"/>
      <c r="J3090" s="1154"/>
      <c r="K3090" s="827"/>
      <c r="L3090" s="1537"/>
      <c r="M3090" s="1537"/>
      <c r="N3090" s="1067"/>
      <c r="O3090" s="1067"/>
    </row>
    <row r="3091" spans="1:15" s="886" customFormat="1">
      <c r="A3091" s="883"/>
      <c r="B3091" s="1152"/>
      <c r="C3091" s="884"/>
      <c r="D3091" s="884"/>
      <c r="E3091" s="884"/>
      <c r="F3091" s="895"/>
      <c r="H3091" s="1153"/>
      <c r="J3091" s="1154"/>
      <c r="K3091" s="827"/>
      <c r="L3091" s="1537"/>
      <c r="M3091" s="1537"/>
      <c r="N3091" s="1067"/>
      <c r="O3091" s="1067"/>
    </row>
    <row r="3092" spans="1:15" s="886" customFormat="1">
      <c r="A3092" s="883"/>
      <c r="B3092" s="1152"/>
      <c r="C3092" s="884"/>
      <c r="D3092" s="884"/>
      <c r="E3092" s="884"/>
      <c r="F3092" s="895"/>
      <c r="H3092" s="1153"/>
      <c r="J3092" s="1154"/>
      <c r="K3092" s="827"/>
      <c r="L3092" s="1537"/>
      <c r="M3092" s="1537"/>
      <c r="N3092" s="1067"/>
      <c r="O3092" s="1067"/>
    </row>
    <row r="3093" spans="1:15" s="886" customFormat="1">
      <c r="A3093" s="883"/>
      <c r="B3093" s="1152"/>
      <c r="C3093" s="884"/>
      <c r="D3093" s="884"/>
      <c r="E3093" s="884"/>
      <c r="F3093" s="895"/>
      <c r="H3093" s="1153"/>
      <c r="J3093" s="1154"/>
      <c r="K3093" s="827"/>
      <c r="L3093" s="1537"/>
      <c r="M3093" s="1537"/>
      <c r="N3093" s="1067"/>
      <c r="O3093" s="1067"/>
    </row>
    <row r="3094" spans="1:15" s="886" customFormat="1">
      <c r="A3094" s="883"/>
      <c r="B3094" s="1152"/>
      <c r="C3094" s="884"/>
      <c r="D3094" s="884"/>
      <c r="E3094" s="884"/>
      <c r="F3094" s="895"/>
      <c r="H3094" s="1153"/>
      <c r="J3094" s="1154"/>
      <c r="K3094" s="827"/>
      <c r="L3094" s="1537"/>
      <c r="M3094" s="1537"/>
      <c r="N3094" s="1067"/>
      <c r="O3094" s="1067"/>
    </row>
    <row r="3095" spans="1:15" s="886" customFormat="1">
      <c r="A3095" s="883"/>
      <c r="B3095" s="1152"/>
      <c r="C3095" s="884"/>
      <c r="D3095" s="884"/>
      <c r="E3095" s="884"/>
      <c r="F3095" s="895"/>
      <c r="H3095" s="1153"/>
      <c r="J3095" s="1154"/>
      <c r="K3095" s="827"/>
      <c r="L3095" s="1537"/>
      <c r="M3095" s="1537"/>
      <c r="N3095" s="1067"/>
      <c r="O3095" s="1067"/>
    </row>
    <row r="3096" spans="1:15" s="886" customFormat="1">
      <c r="A3096" s="883"/>
      <c r="B3096" s="1152"/>
      <c r="C3096" s="884"/>
      <c r="D3096" s="884"/>
      <c r="E3096" s="884"/>
      <c r="F3096" s="895"/>
      <c r="H3096" s="1153"/>
      <c r="J3096" s="1154"/>
      <c r="K3096" s="827"/>
      <c r="L3096" s="1537"/>
      <c r="M3096" s="1537"/>
      <c r="N3096" s="1067"/>
      <c r="O3096" s="1067"/>
    </row>
    <row r="3097" spans="1:15" s="886" customFormat="1">
      <c r="A3097" s="883"/>
      <c r="B3097" s="1152"/>
      <c r="C3097" s="884"/>
      <c r="D3097" s="884"/>
      <c r="E3097" s="884"/>
      <c r="F3097" s="895"/>
      <c r="H3097" s="1153"/>
      <c r="J3097" s="1154"/>
      <c r="K3097" s="827"/>
      <c r="L3097" s="1537"/>
      <c r="M3097" s="1537"/>
      <c r="N3097" s="1067"/>
      <c r="O3097" s="1067"/>
    </row>
    <row r="3098" spans="1:15" s="886" customFormat="1">
      <c r="A3098" s="883"/>
      <c r="B3098" s="1152"/>
      <c r="C3098" s="884"/>
      <c r="D3098" s="884"/>
      <c r="E3098" s="884"/>
      <c r="F3098" s="895"/>
      <c r="H3098" s="1153"/>
      <c r="J3098" s="1154"/>
      <c r="K3098" s="827"/>
      <c r="L3098" s="1537"/>
      <c r="M3098" s="1537"/>
      <c r="N3098" s="1067"/>
      <c r="O3098" s="1067"/>
    </row>
    <row r="3099" spans="1:15" s="886" customFormat="1">
      <c r="A3099" s="883"/>
      <c r="B3099" s="1152"/>
      <c r="C3099" s="884"/>
      <c r="D3099" s="884"/>
      <c r="E3099" s="884"/>
      <c r="F3099" s="895"/>
      <c r="H3099" s="1153"/>
      <c r="J3099" s="1154"/>
      <c r="K3099" s="827"/>
      <c r="L3099" s="1537"/>
      <c r="M3099" s="1537"/>
      <c r="N3099" s="1067"/>
      <c r="O3099" s="1067"/>
    </row>
    <row r="3100" spans="1:15" s="886" customFormat="1">
      <c r="A3100" s="883"/>
      <c r="B3100" s="1152"/>
      <c r="C3100" s="884"/>
      <c r="D3100" s="884"/>
      <c r="E3100" s="884"/>
      <c r="F3100" s="895"/>
      <c r="H3100" s="1153"/>
      <c r="J3100" s="1154"/>
      <c r="K3100" s="827"/>
      <c r="L3100" s="1537"/>
      <c r="M3100" s="1537"/>
      <c r="N3100" s="1067"/>
      <c r="O3100" s="1067"/>
    </row>
    <row r="3101" spans="1:15" s="886" customFormat="1">
      <c r="A3101" s="883"/>
      <c r="B3101" s="1152"/>
      <c r="C3101" s="884"/>
      <c r="D3101" s="884"/>
      <c r="E3101" s="884"/>
      <c r="F3101" s="895"/>
      <c r="H3101" s="1153"/>
      <c r="J3101" s="1154"/>
      <c r="K3101" s="827"/>
      <c r="L3101" s="1537"/>
      <c r="M3101" s="1537"/>
      <c r="N3101" s="1067"/>
      <c r="O3101" s="1067"/>
    </row>
    <row r="3102" spans="1:15" s="886" customFormat="1">
      <c r="A3102" s="883"/>
      <c r="B3102" s="1152"/>
      <c r="C3102" s="884"/>
      <c r="D3102" s="884"/>
      <c r="E3102" s="884"/>
      <c r="F3102" s="895"/>
      <c r="H3102" s="1153"/>
      <c r="J3102" s="1154"/>
      <c r="K3102" s="827"/>
      <c r="L3102" s="1537"/>
      <c r="M3102" s="1537"/>
      <c r="N3102" s="1067"/>
      <c r="O3102" s="1067"/>
    </row>
    <row r="3103" spans="1:15" s="886" customFormat="1">
      <c r="A3103" s="883"/>
      <c r="B3103" s="1152"/>
      <c r="C3103" s="884"/>
      <c r="D3103" s="884"/>
      <c r="E3103" s="884"/>
      <c r="F3103" s="895"/>
      <c r="H3103" s="1153"/>
      <c r="J3103" s="1154"/>
      <c r="K3103" s="827"/>
      <c r="L3103" s="1537"/>
      <c r="M3103" s="1537"/>
      <c r="N3103" s="1067"/>
      <c r="O3103" s="1067"/>
    </row>
    <row r="3104" spans="1:15" s="886" customFormat="1">
      <c r="A3104" s="883"/>
      <c r="B3104" s="1152"/>
      <c r="C3104" s="884"/>
      <c r="D3104" s="884"/>
      <c r="E3104" s="884"/>
      <c r="F3104" s="895"/>
      <c r="H3104" s="1153"/>
      <c r="J3104" s="1154"/>
      <c r="K3104" s="827"/>
      <c r="L3104" s="1537"/>
      <c r="M3104" s="1537"/>
      <c r="N3104" s="1067"/>
      <c r="O3104" s="1067"/>
    </row>
    <row r="3105" spans="1:15" s="886" customFormat="1">
      <c r="A3105" s="883"/>
      <c r="B3105" s="1152"/>
      <c r="C3105" s="884"/>
      <c r="D3105" s="884"/>
      <c r="E3105" s="884"/>
      <c r="F3105" s="895"/>
      <c r="H3105" s="1153"/>
      <c r="J3105" s="1154"/>
      <c r="K3105" s="827"/>
      <c r="L3105" s="1537"/>
      <c r="M3105" s="1537"/>
      <c r="N3105" s="1067"/>
      <c r="O3105" s="1067"/>
    </row>
    <row r="3106" spans="1:15" s="886" customFormat="1">
      <c r="A3106" s="883"/>
      <c r="B3106" s="1152"/>
      <c r="C3106" s="884"/>
      <c r="D3106" s="884"/>
      <c r="E3106" s="884"/>
      <c r="F3106" s="895"/>
      <c r="H3106" s="1153"/>
      <c r="J3106" s="1154"/>
      <c r="K3106" s="827"/>
      <c r="L3106" s="1537"/>
      <c r="M3106" s="1537"/>
      <c r="N3106" s="1067"/>
      <c r="O3106" s="1067"/>
    </row>
    <row r="3107" spans="1:15" s="886" customFormat="1">
      <c r="A3107" s="883"/>
      <c r="B3107" s="1152"/>
      <c r="C3107" s="884"/>
      <c r="D3107" s="884"/>
      <c r="E3107" s="884"/>
      <c r="F3107" s="895"/>
      <c r="H3107" s="1153"/>
      <c r="J3107" s="1154"/>
      <c r="K3107" s="827"/>
      <c r="L3107" s="1537"/>
      <c r="M3107" s="1537"/>
      <c r="N3107" s="1067"/>
      <c r="O3107" s="1067"/>
    </row>
    <row r="3108" spans="1:15" s="886" customFormat="1">
      <c r="A3108" s="883"/>
      <c r="B3108" s="1152"/>
      <c r="C3108" s="884"/>
      <c r="D3108" s="884"/>
      <c r="E3108" s="884"/>
      <c r="F3108" s="895"/>
      <c r="H3108" s="1153"/>
      <c r="J3108" s="1154"/>
      <c r="K3108" s="827"/>
      <c r="L3108" s="1537"/>
      <c r="M3108" s="1537"/>
      <c r="N3108" s="1067"/>
      <c r="O3108" s="1067"/>
    </row>
    <row r="3109" spans="1:15" s="886" customFormat="1">
      <c r="A3109" s="883"/>
      <c r="B3109" s="1152"/>
      <c r="C3109" s="884"/>
      <c r="D3109" s="884"/>
      <c r="E3109" s="884"/>
      <c r="F3109" s="895"/>
      <c r="H3109" s="1153"/>
      <c r="J3109" s="1154"/>
      <c r="K3109" s="827"/>
      <c r="L3109" s="1537"/>
      <c r="M3109" s="1537"/>
      <c r="N3109" s="1067"/>
      <c r="O3109" s="1067"/>
    </row>
    <row r="3110" spans="1:15" s="886" customFormat="1">
      <c r="A3110" s="883"/>
      <c r="B3110" s="1152"/>
      <c r="C3110" s="884"/>
      <c r="D3110" s="884"/>
      <c r="E3110" s="884"/>
      <c r="F3110" s="895"/>
      <c r="H3110" s="1153"/>
      <c r="J3110" s="1154"/>
      <c r="K3110" s="827"/>
      <c r="L3110" s="1537"/>
      <c r="M3110" s="1537"/>
      <c r="N3110" s="1067"/>
      <c r="O3110" s="1067"/>
    </row>
    <row r="3111" spans="1:15" s="886" customFormat="1">
      <c r="A3111" s="883"/>
      <c r="B3111" s="1152"/>
      <c r="C3111" s="884"/>
      <c r="D3111" s="884"/>
      <c r="E3111" s="884"/>
      <c r="F3111" s="895"/>
      <c r="H3111" s="1153"/>
      <c r="J3111" s="1154"/>
      <c r="K3111" s="827"/>
      <c r="L3111" s="1537"/>
      <c r="M3111" s="1537"/>
      <c r="N3111" s="1067"/>
      <c r="O3111" s="1067"/>
    </row>
    <row r="3112" spans="1:15" s="886" customFormat="1">
      <c r="A3112" s="883"/>
      <c r="B3112" s="1152"/>
      <c r="C3112" s="884"/>
      <c r="D3112" s="884"/>
      <c r="E3112" s="884"/>
      <c r="F3112" s="895"/>
      <c r="H3112" s="1153"/>
      <c r="J3112" s="1154"/>
      <c r="K3112" s="827"/>
      <c r="L3112" s="1537"/>
      <c r="M3112" s="1537"/>
      <c r="N3112" s="1067"/>
      <c r="O3112" s="1067"/>
    </row>
    <row r="3113" spans="1:15" s="886" customFormat="1">
      <c r="A3113" s="883"/>
      <c r="B3113" s="1152"/>
      <c r="C3113" s="884"/>
      <c r="D3113" s="884"/>
      <c r="E3113" s="884"/>
      <c r="F3113" s="895"/>
      <c r="H3113" s="1153"/>
      <c r="J3113" s="1154"/>
      <c r="K3113" s="827"/>
      <c r="L3113" s="1537"/>
      <c r="M3113" s="1537"/>
      <c r="N3113" s="1067"/>
      <c r="O3113" s="1067"/>
    </row>
    <row r="3114" spans="1:15" s="886" customFormat="1">
      <c r="A3114" s="883"/>
      <c r="B3114" s="1152"/>
      <c r="C3114" s="884"/>
      <c r="D3114" s="884"/>
      <c r="E3114" s="884"/>
      <c r="F3114" s="895"/>
      <c r="H3114" s="1153"/>
      <c r="J3114" s="1154"/>
      <c r="K3114" s="827"/>
      <c r="L3114" s="1537"/>
      <c r="M3114" s="1537"/>
      <c r="N3114" s="1067"/>
      <c r="O3114" s="1067"/>
    </row>
    <row r="3115" spans="1:15" s="886" customFormat="1">
      <c r="A3115" s="883"/>
      <c r="B3115" s="1152"/>
      <c r="C3115" s="884"/>
      <c r="D3115" s="884"/>
      <c r="E3115" s="884"/>
      <c r="F3115" s="895"/>
      <c r="H3115" s="1153"/>
      <c r="J3115" s="1154"/>
      <c r="K3115" s="827"/>
      <c r="L3115" s="1537"/>
      <c r="M3115" s="1537"/>
      <c r="N3115" s="1067"/>
      <c r="O3115" s="1067"/>
    </row>
    <row r="3116" spans="1:15" s="886" customFormat="1">
      <c r="A3116" s="883"/>
      <c r="B3116" s="1152"/>
      <c r="C3116" s="884"/>
      <c r="D3116" s="884"/>
      <c r="E3116" s="884"/>
      <c r="F3116" s="895"/>
      <c r="H3116" s="1153"/>
      <c r="J3116" s="1154"/>
      <c r="K3116" s="827"/>
      <c r="L3116" s="1537"/>
      <c r="M3116" s="1537"/>
      <c r="N3116" s="1067"/>
      <c r="O3116" s="1067"/>
    </row>
    <row r="3117" spans="1:15" s="886" customFormat="1">
      <c r="A3117" s="883"/>
      <c r="B3117" s="1152"/>
      <c r="C3117" s="884"/>
      <c r="D3117" s="884"/>
      <c r="E3117" s="884"/>
      <c r="F3117" s="895"/>
      <c r="H3117" s="1153"/>
      <c r="J3117" s="1154"/>
      <c r="K3117" s="827"/>
      <c r="L3117" s="1537"/>
      <c r="M3117" s="1537"/>
      <c r="N3117" s="1067"/>
      <c r="O3117" s="1067"/>
    </row>
    <row r="3118" spans="1:15" s="886" customFormat="1">
      <c r="A3118" s="883"/>
      <c r="B3118" s="1152"/>
      <c r="C3118" s="884"/>
      <c r="D3118" s="884"/>
      <c r="E3118" s="884"/>
      <c r="F3118" s="895"/>
      <c r="H3118" s="1153"/>
      <c r="J3118" s="1154"/>
      <c r="K3118" s="827"/>
      <c r="L3118" s="1537"/>
      <c r="M3118" s="1537"/>
      <c r="N3118" s="1067"/>
      <c r="O3118" s="1067"/>
    </row>
    <row r="3119" spans="1:15" s="886" customFormat="1">
      <c r="A3119" s="883"/>
      <c r="B3119" s="1152"/>
      <c r="C3119" s="884"/>
      <c r="D3119" s="884"/>
      <c r="E3119" s="884"/>
      <c r="F3119" s="895"/>
      <c r="H3119" s="1153"/>
      <c r="J3119" s="1154"/>
      <c r="K3119" s="827"/>
      <c r="L3119" s="1537"/>
      <c r="M3119" s="1537"/>
      <c r="N3119" s="1067"/>
      <c r="O3119" s="1067"/>
    </row>
    <row r="3120" spans="1:15" s="886" customFormat="1">
      <c r="A3120" s="883"/>
      <c r="B3120" s="1152"/>
      <c r="C3120" s="884"/>
      <c r="D3120" s="884"/>
      <c r="E3120" s="884"/>
      <c r="F3120" s="895"/>
      <c r="H3120" s="1153"/>
      <c r="J3120" s="1154"/>
      <c r="K3120" s="827"/>
      <c r="L3120" s="1537"/>
      <c r="M3120" s="1537"/>
      <c r="N3120" s="1067"/>
      <c r="O3120" s="1067"/>
    </row>
    <row r="3121" spans="1:15" s="886" customFormat="1">
      <c r="A3121" s="883"/>
      <c r="B3121" s="1152"/>
      <c r="C3121" s="884"/>
      <c r="D3121" s="884"/>
      <c r="E3121" s="884"/>
      <c r="F3121" s="895"/>
      <c r="H3121" s="1153"/>
      <c r="J3121" s="1154"/>
      <c r="K3121" s="827"/>
      <c r="L3121" s="1537"/>
      <c r="M3121" s="1537"/>
      <c r="N3121" s="1067"/>
      <c r="O3121" s="1067"/>
    </row>
    <row r="3122" spans="1:15" s="886" customFormat="1">
      <c r="A3122" s="883"/>
      <c r="B3122" s="1152"/>
      <c r="C3122" s="884"/>
      <c r="D3122" s="884"/>
      <c r="E3122" s="884"/>
      <c r="F3122" s="895"/>
      <c r="H3122" s="1153"/>
      <c r="J3122" s="1154"/>
      <c r="K3122" s="827"/>
      <c r="L3122" s="1537"/>
      <c r="M3122" s="1537"/>
      <c r="N3122" s="1067"/>
      <c r="O3122" s="1067"/>
    </row>
    <row r="3123" spans="1:15" s="886" customFormat="1">
      <c r="A3123" s="883"/>
      <c r="B3123" s="1152"/>
      <c r="C3123" s="884"/>
      <c r="D3123" s="884"/>
      <c r="E3123" s="884"/>
      <c r="F3123" s="895"/>
      <c r="H3123" s="1153"/>
      <c r="J3123" s="1154"/>
      <c r="K3123" s="827"/>
      <c r="L3123" s="1537"/>
      <c r="M3123" s="1537"/>
      <c r="N3123" s="1067"/>
      <c r="O3123" s="1067"/>
    </row>
    <row r="3124" spans="1:15" s="886" customFormat="1">
      <c r="A3124" s="883"/>
      <c r="B3124" s="1152"/>
      <c r="C3124" s="884"/>
      <c r="D3124" s="884"/>
      <c r="E3124" s="884"/>
      <c r="F3124" s="895"/>
      <c r="H3124" s="1153"/>
      <c r="J3124" s="1154"/>
      <c r="K3124" s="827"/>
      <c r="L3124" s="1537"/>
      <c r="M3124" s="1537"/>
      <c r="N3124" s="1067"/>
      <c r="O3124" s="1067"/>
    </row>
    <row r="3125" spans="1:15" s="886" customFormat="1">
      <c r="A3125" s="883"/>
      <c r="B3125" s="1152"/>
      <c r="C3125" s="884"/>
      <c r="D3125" s="884"/>
      <c r="E3125" s="884"/>
      <c r="F3125" s="895"/>
      <c r="H3125" s="1153"/>
      <c r="J3125" s="1154"/>
      <c r="K3125" s="827"/>
      <c r="L3125" s="1537"/>
      <c r="M3125" s="1537"/>
      <c r="N3125" s="1067"/>
      <c r="O3125" s="1067"/>
    </row>
    <row r="3126" spans="1:15" s="886" customFormat="1">
      <c r="A3126" s="883"/>
      <c r="B3126" s="1152"/>
      <c r="C3126" s="884"/>
      <c r="D3126" s="884"/>
      <c r="E3126" s="884"/>
      <c r="F3126" s="895"/>
      <c r="H3126" s="1153"/>
      <c r="J3126" s="1154"/>
      <c r="K3126" s="827"/>
      <c r="L3126" s="1537"/>
      <c r="M3126" s="1537"/>
      <c r="N3126" s="1067"/>
      <c r="O3126" s="1067"/>
    </row>
    <row r="3127" spans="1:15" s="886" customFormat="1">
      <c r="A3127" s="883"/>
      <c r="B3127" s="1152"/>
      <c r="C3127" s="884"/>
      <c r="D3127" s="884"/>
      <c r="E3127" s="884"/>
      <c r="F3127" s="895"/>
      <c r="H3127" s="1153"/>
      <c r="J3127" s="1154"/>
      <c r="K3127" s="827"/>
      <c r="L3127" s="1537"/>
      <c r="M3127" s="1537"/>
      <c r="N3127" s="1067"/>
      <c r="O3127" s="1067"/>
    </row>
    <row r="3128" spans="1:15" s="886" customFormat="1">
      <c r="A3128" s="883"/>
      <c r="B3128" s="1152"/>
      <c r="C3128" s="884"/>
      <c r="D3128" s="884"/>
      <c r="E3128" s="884"/>
      <c r="F3128" s="895"/>
      <c r="H3128" s="1153"/>
      <c r="J3128" s="1154"/>
      <c r="K3128" s="827"/>
      <c r="L3128" s="1537"/>
      <c r="M3128" s="1537"/>
      <c r="N3128" s="1067"/>
      <c r="O3128" s="1067"/>
    </row>
    <row r="3129" spans="1:15" s="886" customFormat="1">
      <c r="A3129" s="883"/>
      <c r="B3129" s="1152"/>
      <c r="C3129" s="884"/>
      <c r="D3129" s="884"/>
      <c r="E3129" s="884"/>
      <c r="F3129" s="895"/>
      <c r="H3129" s="1153"/>
      <c r="J3129" s="1154"/>
      <c r="K3129" s="827"/>
      <c r="L3129" s="1537"/>
      <c r="M3129" s="1537"/>
      <c r="N3129" s="1067"/>
      <c r="O3129" s="1067"/>
    </row>
    <row r="3130" spans="1:15" s="886" customFormat="1">
      <c r="A3130" s="883"/>
      <c r="B3130" s="1152"/>
      <c r="C3130" s="884"/>
      <c r="D3130" s="884"/>
      <c r="E3130" s="884"/>
      <c r="F3130" s="895"/>
      <c r="H3130" s="1153"/>
      <c r="J3130" s="1154"/>
      <c r="K3130" s="827"/>
      <c r="L3130" s="1537"/>
      <c r="M3130" s="1537"/>
      <c r="N3130" s="1067"/>
      <c r="O3130" s="1067"/>
    </row>
    <row r="3131" spans="1:15" s="886" customFormat="1">
      <c r="A3131" s="883"/>
      <c r="B3131" s="1152"/>
      <c r="C3131" s="884"/>
      <c r="D3131" s="884"/>
      <c r="E3131" s="884"/>
      <c r="F3131" s="895"/>
      <c r="H3131" s="1153"/>
      <c r="J3131" s="1154"/>
      <c r="K3131" s="827"/>
      <c r="L3131" s="1537"/>
      <c r="M3131" s="1537"/>
      <c r="N3131" s="1067"/>
      <c r="O3131" s="1067"/>
    </row>
    <row r="3132" spans="1:15" s="886" customFormat="1">
      <c r="A3132" s="883"/>
      <c r="B3132" s="1152"/>
      <c r="C3132" s="884"/>
      <c r="D3132" s="884"/>
      <c r="E3132" s="884"/>
      <c r="F3132" s="895"/>
      <c r="H3132" s="1153"/>
      <c r="J3132" s="1154"/>
      <c r="K3132" s="827"/>
      <c r="L3132" s="1537"/>
      <c r="M3132" s="1537"/>
      <c r="N3132" s="1067"/>
      <c r="O3132" s="1067"/>
    </row>
    <row r="3133" spans="1:15" s="886" customFormat="1">
      <c r="A3133" s="883"/>
      <c r="B3133" s="1152"/>
      <c r="C3133" s="884"/>
      <c r="D3133" s="884"/>
      <c r="E3133" s="884"/>
      <c r="F3133" s="895"/>
      <c r="H3133" s="1153"/>
      <c r="J3133" s="1154"/>
      <c r="K3133" s="827"/>
      <c r="L3133" s="1537"/>
      <c r="M3133" s="1537"/>
      <c r="N3133" s="1067"/>
      <c r="O3133" s="1067"/>
    </row>
    <row r="3134" spans="1:15" s="886" customFormat="1">
      <c r="A3134" s="883"/>
      <c r="B3134" s="1152"/>
      <c r="C3134" s="884"/>
      <c r="D3134" s="884"/>
      <c r="E3134" s="884"/>
      <c r="F3134" s="895"/>
      <c r="H3134" s="1153"/>
      <c r="J3134" s="1154"/>
      <c r="K3134" s="827"/>
      <c r="L3134" s="1537"/>
      <c r="M3134" s="1537"/>
      <c r="N3134" s="1067"/>
      <c r="O3134" s="1067"/>
    </row>
    <row r="3135" spans="1:15" s="886" customFormat="1">
      <c r="A3135" s="883"/>
      <c r="B3135" s="1152"/>
      <c r="C3135" s="884"/>
      <c r="D3135" s="884"/>
      <c r="E3135" s="884"/>
      <c r="F3135" s="895"/>
      <c r="H3135" s="1153"/>
      <c r="J3135" s="1154"/>
      <c r="K3135" s="827"/>
      <c r="L3135" s="1537"/>
      <c r="M3135" s="1537"/>
      <c r="N3135" s="1067"/>
      <c r="O3135" s="1067"/>
    </row>
    <row r="3136" spans="1:15" s="886" customFormat="1">
      <c r="A3136" s="883"/>
      <c r="B3136" s="1152"/>
      <c r="C3136" s="884"/>
      <c r="D3136" s="884"/>
      <c r="E3136" s="884"/>
      <c r="F3136" s="895"/>
      <c r="H3136" s="1153"/>
      <c r="J3136" s="1154"/>
      <c r="K3136" s="827"/>
      <c r="L3136" s="1537"/>
      <c r="M3136" s="1537"/>
      <c r="N3136" s="1067"/>
      <c r="O3136" s="1067"/>
    </row>
    <row r="3137" spans="1:15" s="886" customFormat="1">
      <c r="A3137" s="883"/>
      <c r="B3137" s="1152"/>
      <c r="C3137" s="884"/>
      <c r="D3137" s="884"/>
      <c r="E3137" s="884"/>
      <c r="F3137" s="895"/>
      <c r="H3137" s="1153"/>
      <c r="J3137" s="1154"/>
      <c r="K3137" s="827"/>
      <c r="L3137" s="1537"/>
      <c r="M3137" s="1537"/>
      <c r="N3137" s="1067"/>
      <c r="O3137" s="1067"/>
    </row>
    <row r="3138" spans="1:15" s="886" customFormat="1">
      <c r="A3138" s="883"/>
      <c r="B3138" s="1152"/>
      <c r="C3138" s="884"/>
      <c r="D3138" s="884"/>
      <c r="E3138" s="884"/>
      <c r="F3138" s="895"/>
      <c r="H3138" s="1153"/>
      <c r="J3138" s="1154"/>
      <c r="K3138" s="827"/>
      <c r="L3138" s="1537"/>
      <c r="M3138" s="1537"/>
      <c r="N3138" s="1067"/>
      <c r="O3138" s="1067"/>
    </row>
    <row r="3139" spans="1:15" s="886" customFormat="1">
      <c r="A3139" s="883"/>
      <c r="B3139" s="1152"/>
      <c r="C3139" s="884"/>
      <c r="D3139" s="884"/>
      <c r="E3139" s="884"/>
      <c r="F3139" s="895"/>
      <c r="H3139" s="1153"/>
      <c r="J3139" s="1154"/>
      <c r="K3139" s="827"/>
      <c r="L3139" s="1537"/>
      <c r="M3139" s="1537"/>
      <c r="N3139" s="1067"/>
      <c r="O3139" s="1067"/>
    </row>
    <row r="3140" spans="1:15" s="886" customFormat="1">
      <c r="A3140" s="883"/>
      <c r="B3140" s="1152"/>
      <c r="C3140" s="884"/>
      <c r="D3140" s="884"/>
      <c r="E3140" s="884"/>
      <c r="F3140" s="895"/>
      <c r="H3140" s="1153"/>
      <c r="J3140" s="1154"/>
      <c r="K3140" s="827"/>
      <c r="L3140" s="1537"/>
      <c r="M3140" s="1537"/>
      <c r="N3140" s="1067"/>
      <c r="O3140" s="1067"/>
    </row>
    <row r="3141" spans="1:15" s="886" customFormat="1">
      <c r="A3141" s="883"/>
      <c r="B3141" s="1152"/>
      <c r="C3141" s="884"/>
      <c r="D3141" s="884"/>
      <c r="E3141" s="884"/>
      <c r="F3141" s="895"/>
      <c r="H3141" s="1153"/>
      <c r="J3141" s="1154"/>
      <c r="K3141" s="827"/>
      <c r="L3141" s="1537"/>
      <c r="M3141" s="1537"/>
      <c r="N3141" s="1067"/>
      <c r="O3141" s="1067"/>
    </row>
    <row r="3142" spans="1:15" s="886" customFormat="1">
      <c r="A3142" s="883"/>
      <c r="B3142" s="1152"/>
      <c r="C3142" s="884"/>
      <c r="D3142" s="884"/>
      <c r="E3142" s="884"/>
      <c r="F3142" s="895"/>
      <c r="H3142" s="1153"/>
      <c r="J3142" s="1154"/>
      <c r="K3142" s="827"/>
      <c r="L3142" s="1537"/>
      <c r="M3142" s="1537"/>
      <c r="N3142" s="1067"/>
      <c r="O3142" s="1067"/>
    </row>
    <row r="3143" spans="1:15" s="886" customFormat="1">
      <c r="A3143" s="883"/>
      <c r="B3143" s="1152"/>
      <c r="C3143" s="884"/>
      <c r="D3143" s="884"/>
      <c r="E3143" s="884"/>
      <c r="F3143" s="895"/>
      <c r="H3143" s="1153"/>
      <c r="J3143" s="1154"/>
      <c r="K3143" s="827"/>
      <c r="L3143" s="1537"/>
      <c r="M3143" s="1537"/>
      <c r="N3143" s="1067"/>
      <c r="O3143" s="1067"/>
    </row>
    <row r="3144" spans="1:15" s="886" customFormat="1">
      <c r="A3144" s="883"/>
      <c r="B3144" s="1152"/>
      <c r="C3144" s="884"/>
      <c r="D3144" s="884"/>
      <c r="E3144" s="884"/>
      <c r="F3144" s="895"/>
      <c r="H3144" s="1153"/>
      <c r="J3144" s="1154"/>
      <c r="K3144" s="827"/>
      <c r="L3144" s="1537"/>
      <c r="M3144" s="1537"/>
      <c r="N3144" s="1067"/>
      <c r="O3144" s="1067"/>
    </row>
    <row r="3145" spans="1:15" s="886" customFormat="1">
      <c r="A3145" s="883"/>
      <c r="B3145" s="1152"/>
      <c r="C3145" s="884"/>
      <c r="D3145" s="884"/>
      <c r="E3145" s="884"/>
      <c r="F3145" s="895"/>
      <c r="H3145" s="1153"/>
      <c r="J3145" s="1154"/>
      <c r="K3145" s="827"/>
      <c r="L3145" s="1537"/>
      <c r="M3145" s="1537"/>
      <c r="N3145" s="1067"/>
      <c r="O3145" s="1067"/>
    </row>
    <row r="3146" spans="1:15" s="886" customFormat="1">
      <c r="A3146" s="883"/>
      <c r="B3146" s="1152"/>
      <c r="C3146" s="884"/>
      <c r="D3146" s="884"/>
      <c r="E3146" s="884"/>
      <c r="F3146" s="895"/>
      <c r="H3146" s="1153"/>
      <c r="J3146" s="1154"/>
      <c r="K3146" s="827"/>
      <c r="L3146" s="1537"/>
      <c r="M3146" s="1537"/>
      <c r="N3146" s="1067"/>
      <c r="O3146" s="1067"/>
    </row>
    <row r="3147" spans="1:15" s="886" customFormat="1">
      <c r="A3147" s="883"/>
      <c r="B3147" s="1152"/>
      <c r="C3147" s="884"/>
      <c r="D3147" s="884"/>
      <c r="E3147" s="884"/>
      <c r="F3147" s="895"/>
      <c r="H3147" s="1153"/>
      <c r="J3147" s="1154"/>
      <c r="K3147" s="827"/>
      <c r="L3147" s="1537"/>
      <c r="M3147" s="1537"/>
      <c r="N3147" s="1067"/>
      <c r="O3147" s="1067"/>
    </row>
    <row r="3148" spans="1:15" s="886" customFormat="1">
      <c r="A3148" s="883"/>
      <c r="B3148" s="1152"/>
      <c r="C3148" s="884"/>
      <c r="D3148" s="884"/>
      <c r="E3148" s="884"/>
      <c r="F3148" s="895"/>
      <c r="H3148" s="1153"/>
      <c r="J3148" s="1154"/>
      <c r="K3148" s="827"/>
      <c r="L3148" s="1537"/>
      <c r="M3148" s="1537"/>
      <c r="N3148" s="1067"/>
      <c r="O3148" s="1067"/>
    </row>
    <row r="3149" spans="1:15" s="886" customFormat="1">
      <c r="A3149" s="883"/>
      <c r="B3149" s="1152"/>
      <c r="C3149" s="884"/>
      <c r="D3149" s="884"/>
      <c r="E3149" s="884"/>
      <c r="F3149" s="895"/>
      <c r="H3149" s="1153"/>
      <c r="J3149" s="1154"/>
      <c r="K3149" s="827"/>
      <c r="L3149" s="1537"/>
      <c r="M3149" s="1537"/>
      <c r="N3149" s="1067"/>
      <c r="O3149" s="1067"/>
    </row>
    <row r="3150" spans="1:15" s="886" customFormat="1">
      <c r="A3150" s="883"/>
      <c r="B3150" s="1152"/>
      <c r="C3150" s="884"/>
      <c r="D3150" s="884"/>
      <c r="E3150" s="884"/>
      <c r="F3150" s="895"/>
      <c r="H3150" s="1153"/>
      <c r="J3150" s="1154"/>
      <c r="K3150" s="827"/>
      <c r="L3150" s="1537"/>
      <c r="M3150" s="1537"/>
      <c r="N3150" s="1067"/>
      <c r="O3150" s="1067"/>
    </row>
    <row r="3151" spans="1:15" s="886" customFormat="1">
      <c r="A3151" s="883"/>
      <c r="B3151" s="1152"/>
      <c r="C3151" s="884"/>
      <c r="D3151" s="884"/>
      <c r="E3151" s="884"/>
      <c r="F3151" s="895"/>
      <c r="H3151" s="1153"/>
      <c r="J3151" s="1154"/>
      <c r="K3151" s="827"/>
      <c r="L3151" s="1537"/>
      <c r="M3151" s="1537"/>
      <c r="N3151" s="1067"/>
      <c r="O3151" s="1067"/>
    </row>
    <row r="3152" spans="1:15" s="886" customFormat="1">
      <c r="A3152" s="883"/>
      <c r="B3152" s="1152"/>
      <c r="C3152" s="884"/>
      <c r="D3152" s="884"/>
      <c r="E3152" s="884"/>
      <c r="F3152" s="895"/>
      <c r="H3152" s="1153"/>
      <c r="J3152" s="1154"/>
      <c r="K3152" s="827"/>
      <c r="L3152" s="1537"/>
      <c r="M3152" s="1537"/>
      <c r="N3152" s="1067"/>
      <c r="O3152" s="1067"/>
    </row>
    <row r="3153" spans="1:15" s="886" customFormat="1">
      <c r="A3153" s="883"/>
      <c r="B3153" s="1152"/>
      <c r="C3153" s="884"/>
      <c r="D3153" s="884"/>
      <c r="E3153" s="884"/>
      <c r="F3153" s="895"/>
      <c r="H3153" s="1153"/>
      <c r="J3153" s="1154"/>
      <c r="K3153" s="827"/>
      <c r="L3153" s="1537"/>
      <c r="M3153" s="1537"/>
      <c r="N3153" s="1067"/>
      <c r="O3153" s="1067"/>
    </row>
    <row r="3154" spans="1:15" s="886" customFormat="1">
      <c r="A3154" s="883"/>
      <c r="B3154" s="1152"/>
      <c r="C3154" s="884"/>
      <c r="D3154" s="884"/>
      <c r="E3154" s="884"/>
      <c r="F3154" s="895"/>
      <c r="H3154" s="1153"/>
      <c r="J3154" s="1154"/>
      <c r="K3154" s="827"/>
      <c r="L3154" s="1537"/>
      <c r="M3154" s="1537"/>
      <c r="N3154" s="1067"/>
      <c r="O3154" s="1067"/>
    </row>
    <row r="3155" spans="1:15" s="886" customFormat="1">
      <c r="A3155" s="883"/>
      <c r="B3155" s="1152"/>
      <c r="C3155" s="884"/>
      <c r="D3155" s="884"/>
      <c r="E3155" s="884"/>
      <c r="F3155" s="895"/>
      <c r="H3155" s="1153"/>
      <c r="J3155" s="1154"/>
      <c r="K3155" s="827"/>
      <c r="L3155" s="1537"/>
      <c r="M3155" s="1537"/>
      <c r="N3155" s="1067"/>
      <c r="O3155" s="1067"/>
    </row>
    <row r="3156" spans="1:15" s="886" customFormat="1">
      <c r="A3156" s="883"/>
      <c r="B3156" s="1152"/>
      <c r="C3156" s="884"/>
      <c r="D3156" s="884"/>
      <c r="E3156" s="884"/>
      <c r="F3156" s="895"/>
      <c r="H3156" s="1153"/>
      <c r="J3156" s="1154"/>
      <c r="K3156" s="827"/>
      <c r="L3156" s="1537"/>
      <c r="M3156" s="1537"/>
      <c r="N3156" s="1067"/>
      <c r="O3156" s="1067"/>
    </row>
    <row r="3157" spans="1:15" s="886" customFormat="1">
      <c r="A3157" s="883"/>
      <c r="B3157" s="1152"/>
      <c r="C3157" s="884"/>
      <c r="D3157" s="884"/>
      <c r="E3157" s="884"/>
      <c r="F3157" s="895"/>
      <c r="H3157" s="1153"/>
      <c r="J3157" s="1154"/>
      <c r="K3157" s="827"/>
      <c r="L3157" s="1537"/>
      <c r="M3157" s="1537"/>
      <c r="N3157" s="1067"/>
      <c r="O3157" s="1067"/>
    </row>
    <row r="3158" spans="1:15" s="886" customFormat="1">
      <c r="A3158" s="883"/>
      <c r="B3158" s="1152"/>
      <c r="C3158" s="884"/>
      <c r="D3158" s="884"/>
      <c r="E3158" s="884"/>
      <c r="F3158" s="895"/>
      <c r="H3158" s="1153"/>
      <c r="J3158" s="1154"/>
      <c r="K3158" s="827"/>
      <c r="L3158" s="1537"/>
      <c r="M3158" s="1537"/>
      <c r="N3158" s="1067"/>
      <c r="O3158" s="1067"/>
    </row>
    <row r="3159" spans="1:15" s="886" customFormat="1">
      <c r="A3159" s="883"/>
      <c r="B3159" s="1152"/>
      <c r="C3159" s="884"/>
      <c r="D3159" s="884"/>
      <c r="E3159" s="884"/>
      <c r="F3159" s="895"/>
      <c r="H3159" s="1153"/>
      <c r="J3159" s="1154"/>
      <c r="K3159" s="827"/>
      <c r="L3159" s="1537"/>
      <c r="M3159" s="1537"/>
      <c r="N3159" s="1067"/>
      <c r="O3159" s="1067"/>
    </row>
    <row r="3160" spans="1:15" s="886" customFormat="1">
      <c r="A3160" s="883"/>
      <c r="B3160" s="1152"/>
      <c r="C3160" s="884"/>
      <c r="D3160" s="884"/>
      <c r="E3160" s="884"/>
      <c r="F3160" s="895"/>
      <c r="H3160" s="1153"/>
      <c r="J3160" s="1154"/>
      <c r="K3160" s="827"/>
      <c r="L3160" s="1537"/>
      <c r="M3160" s="1537"/>
      <c r="N3160" s="1067"/>
      <c r="O3160" s="1067"/>
    </row>
    <row r="3161" spans="1:15" s="886" customFormat="1">
      <c r="A3161" s="883"/>
      <c r="B3161" s="1152"/>
      <c r="C3161" s="884"/>
      <c r="D3161" s="884"/>
      <c r="E3161" s="884"/>
      <c r="F3161" s="895"/>
      <c r="H3161" s="1153"/>
      <c r="J3161" s="1154"/>
      <c r="K3161" s="827"/>
      <c r="L3161" s="1537"/>
      <c r="M3161" s="1537"/>
      <c r="N3161" s="1067"/>
      <c r="O3161" s="1067"/>
    </row>
    <row r="3162" spans="1:15" s="886" customFormat="1">
      <c r="A3162" s="883"/>
      <c r="B3162" s="1152"/>
      <c r="C3162" s="884"/>
      <c r="D3162" s="884"/>
      <c r="E3162" s="884"/>
      <c r="F3162" s="895"/>
      <c r="H3162" s="1153"/>
      <c r="J3162" s="1154"/>
      <c r="K3162" s="827"/>
      <c r="L3162" s="1537"/>
      <c r="M3162" s="1537"/>
      <c r="N3162" s="1067"/>
      <c r="O3162" s="1067"/>
    </row>
    <row r="3163" spans="1:15" s="886" customFormat="1">
      <c r="A3163" s="883"/>
      <c r="B3163" s="1152"/>
      <c r="C3163" s="884"/>
      <c r="D3163" s="884"/>
      <c r="E3163" s="884"/>
      <c r="F3163" s="895"/>
      <c r="H3163" s="1153"/>
      <c r="J3163" s="1154"/>
      <c r="K3163" s="827"/>
      <c r="L3163" s="1537"/>
      <c r="M3163" s="1537"/>
      <c r="N3163" s="1067"/>
      <c r="O3163" s="1067"/>
    </row>
    <row r="3164" spans="1:15" s="886" customFormat="1">
      <c r="A3164" s="883"/>
      <c r="B3164" s="1152"/>
      <c r="C3164" s="884"/>
      <c r="D3164" s="884"/>
      <c r="E3164" s="884"/>
      <c r="F3164" s="895"/>
      <c r="H3164" s="1153"/>
      <c r="J3164" s="1154"/>
      <c r="K3164" s="827"/>
      <c r="L3164" s="1537"/>
      <c r="M3164" s="1537"/>
      <c r="N3164" s="1067"/>
      <c r="O3164" s="1067"/>
    </row>
    <row r="3165" spans="1:15" s="886" customFormat="1">
      <c r="A3165" s="883"/>
      <c r="B3165" s="1152"/>
      <c r="C3165" s="884"/>
      <c r="D3165" s="884"/>
      <c r="E3165" s="884"/>
      <c r="F3165" s="895"/>
      <c r="H3165" s="1153"/>
      <c r="J3165" s="1154"/>
      <c r="K3165" s="827"/>
      <c r="L3165" s="1537"/>
      <c r="M3165" s="1537"/>
      <c r="N3165" s="1067"/>
      <c r="O3165" s="1067"/>
    </row>
    <row r="3166" spans="1:15" s="886" customFormat="1">
      <c r="A3166" s="883"/>
      <c r="B3166" s="1152"/>
      <c r="C3166" s="884"/>
      <c r="D3166" s="884"/>
      <c r="E3166" s="884"/>
      <c r="F3166" s="895"/>
      <c r="H3166" s="1153"/>
      <c r="J3166" s="1154"/>
      <c r="K3166" s="827"/>
      <c r="L3166" s="1537"/>
      <c r="M3166" s="1537"/>
      <c r="N3166" s="1067"/>
      <c r="O3166" s="1067"/>
    </row>
    <row r="3167" spans="1:15" s="886" customFormat="1">
      <c r="A3167" s="883"/>
      <c r="B3167" s="1152"/>
      <c r="C3167" s="884"/>
      <c r="D3167" s="884"/>
      <c r="E3167" s="884"/>
      <c r="F3167" s="895"/>
      <c r="H3167" s="1153"/>
      <c r="J3167" s="1154"/>
      <c r="K3167" s="827"/>
      <c r="L3167" s="1537"/>
      <c r="M3167" s="1537"/>
      <c r="N3167" s="1067"/>
      <c r="O3167" s="1067"/>
    </row>
    <row r="3168" spans="1:15" s="886" customFormat="1">
      <c r="A3168" s="883"/>
      <c r="B3168" s="1152"/>
      <c r="C3168" s="884"/>
      <c r="D3168" s="884"/>
      <c r="E3168" s="884"/>
      <c r="F3168" s="895"/>
      <c r="H3168" s="1153"/>
      <c r="J3168" s="1154"/>
      <c r="K3168" s="827"/>
      <c r="L3168" s="1537"/>
      <c r="M3168" s="1537"/>
      <c r="N3168" s="1067"/>
      <c r="O3168" s="1067"/>
    </row>
    <row r="3169" spans="1:15" s="886" customFormat="1">
      <c r="A3169" s="883"/>
      <c r="B3169" s="1152"/>
      <c r="C3169" s="884"/>
      <c r="D3169" s="884"/>
      <c r="E3169" s="884"/>
      <c r="F3169" s="895"/>
      <c r="H3169" s="1153"/>
      <c r="J3169" s="1154"/>
      <c r="K3169" s="827"/>
      <c r="L3169" s="1537"/>
      <c r="M3169" s="1537"/>
      <c r="N3169" s="1067"/>
      <c r="O3169" s="1067"/>
    </row>
    <row r="3170" spans="1:15" s="886" customFormat="1">
      <c r="A3170" s="883"/>
      <c r="B3170" s="1152"/>
      <c r="C3170" s="884"/>
      <c r="D3170" s="884"/>
      <c r="E3170" s="884"/>
      <c r="F3170" s="895"/>
      <c r="H3170" s="1153"/>
      <c r="J3170" s="1154"/>
      <c r="K3170" s="827"/>
      <c r="L3170" s="1537"/>
      <c r="M3170" s="1537"/>
      <c r="N3170" s="1067"/>
      <c r="O3170" s="1067"/>
    </row>
    <row r="3171" spans="1:15" s="886" customFormat="1">
      <c r="A3171" s="883"/>
      <c r="B3171" s="1152"/>
      <c r="C3171" s="884"/>
      <c r="D3171" s="884"/>
      <c r="E3171" s="884"/>
      <c r="F3171" s="895"/>
      <c r="H3171" s="1153"/>
      <c r="J3171" s="1154"/>
      <c r="K3171" s="827"/>
      <c r="L3171" s="1537"/>
      <c r="M3171" s="1537"/>
      <c r="N3171" s="1067"/>
      <c r="O3171" s="1067"/>
    </row>
    <row r="3172" spans="1:15" s="886" customFormat="1">
      <c r="A3172" s="883"/>
      <c r="B3172" s="1152"/>
      <c r="C3172" s="884"/>
      <c r="D3172" s="884"/>
      <c r="E3172" s="884"/>
      <c r="F3172" s="895"/>
      <c r="H3172" s="1153"/>
      <c r="J3172" s="1154"/>
      <c r="K3172" s="827"/>
      <c r="L3172" s="1537"/>
      <c r="M3172" s="1537"/>
      <c r="N3172" s="1067"/>
      <c r="O3172" s="1067"/>
    </row>
    <row r="3173" spans="1:15" s="886" customFormat="1">
      <c r="A3173" s="883"/>
      <c r="B3173" s="1152"/>
      <c r="C3173" s="884"/>
      <c r="D3173" s="884"/>
      <c r="E3173" s="884"/>
      <c r="F3173" s="895"/>
      <c r="H3173" s="1153"/>
      <c r="J3173" s="1154"/>
      <c r="K3173" s="827"/>
      <c r="L3173" s="1537"/>
      <c r="M3173" s="1537"/>
      <c r="N3173" s="1067"/>
      <c r="O3173" s="1067"/>
    </row>
    <row r="3174" spans="1:15" s="886" customFormat="1">
      <c r="A3174" s="883"/>
      <c r="B3174" s="1152"/>
      <c r="C3174" s="884"/>
      <c r="D3174" s="884"/>
      <c r="E3174" s="884"/>
      <c r="F3174" s="895"/>
      <c r="H3174" s="1153"/>
      <c r="J3174" s="1154"/>
      <c r="K3174" s="827"/>
      <c r="L3174" s="1537"/>
      <c r="M3174" s="1537"/>
      <c r="N3174" s="1067"/>
      <c r="O3174" s="1067"/>
    </row>
    <row r="3175" spans="1:15" s="886" customFormat="1">
      <c r="A3175" s="883"/>
      <c r="B3175" s="1152"/>
      <c r="C3175" s="884"/>
      <c r="D3175" s="884"/>
      <c r="E3175" s="884"/>
      <c r="F3175" s="895"/>
      <c r="H3175" s="1153"/>
      <c r="J3175" s="1154"/>
      <c r="K3175" s="827"/>
      <c r="L3175" s="1537"/>
      <c r="M3175" s="1537"/>
      <c r="N3175" s="1067"/>
      <c r="O3175" s="1067"/>
    </row>
    <row r="3176" spans="1:15" s="886" customFormat="1">
      <c r="A3176" s="883"/>
      <c r="B3176" s="1152"/>
      <c r="C3176" s="884"/>
      <c r="D3176" s="884"/>
      <c r="E3176" s="884"/>
      <c r="F3176" s="895"/>
      <c r="H3176" s="1153"/>
      <c r="J3176" s="1154"/>
      <c r="K3176" s="827"/>
      <c r="L3176" s="1537"/>
      <c r="M3176" s="1537"/>
      <c r="N3176" s="1067"/>
      <c r="O3176" s="1067"/>
    </row>
    <row r="3177" spans="1:15" s="886" customFormat="1">
      <c r="A3177" s="883"/>
      <c r="B3177" s="1152"/>
      <c r="C3177" s="884"/>
      <c r="D3177" s="884"/>
      <c r="E3177" s="884"/>
      <c r="F3177" s="895"/>
      <c r="H3177" s="1153"/>
      <c r="J3177" s="1154"/>
      <c r="K3177" s="827"/>
      <c r="L3177" s="1537"/>
      <c r="M3177" s="1537"/>
      <c r="N3177" s="1067"/>
      <c r="O3177" s="1067"/>
    </row>
    <row r="3178" spans="1:15" s="886" customFormat="1">
      <c r="A3178" s="883"/>
      <c r="B3178" s="1152"/>
      <c r="C3178" s="884"/>
      <c r="D3178" s="884"/>
      <c r="E3178" s="884"/>
      <c r="F3178" s="895"/>
      <c r="H3178" s="1153"/>
      <c r="J3178" s="1154"/>
      <c r="K3178" s="827"/>
      <c r="L3178" s="1537"/>
      <c r="M3178" s="1537"/>
      <c r="N3178" s="1067"/>
      <c r="O3178" s="1067"/>
    </row>
    <row r="3179" spans="1:15" s="886" customFormat="1">
      <c r="A3179" s="883"/>
      <c r="B3179" s="1152"/>
      <c r="C3179" s="884"/>
      <c r="D3179" s="884"/>
      <c r="E3179" s="884"/>
      <c r="F3179" s="895"/>
      <c r="H3179" s="1153"/>
      <c r="J3179" s="1154"/>
      <c r="K3179" s="827"/>
      <c r="L3179" s="1537"/>
      <c r="M3179" s="1537"/>
      <c r="N3179" s="1067"/>
      <c r="O3179" s="1067"/>
    </row>
    <row r="3180" spans="1:15" s="886" customFormat="1">
      <c r="A3180" s="883"/>
      <c r="B3180" s="1152"/>
      <c r="C3180" s="884"/>
      <c r="D3180" s="884"/>
      <c r="E3180" s="884"/>
      <c r="F3180" s="895"/>
      <c r="H3180" s="1153"/>
      <c r="J3180" s="1154"/>
      <c r="K3180" s="827"/>
      <c r="L3180" s="1537"/>
      <c r="M3180" s="1537"/>
      <c r="N3180" s="1067"/>
      <c r="O3180" s="1067"/>
    </row>
    <row r="3181" spans="1:15" s="886" customFormat="1">
      <c r="A3181" s="883"/>
      <c r="B3181" s="1152"/>
      <c r="C3181" s="884"/>
      <c r="D3181" s="884"/>
      <c r="E3181" s="884"/>
      <c r="F3181" s="895"/>
      <c r="H3181" s="1153"/>
      <c r="J3181" s="1154"/>
      <c r="K3181" s="827"/>
      <c r="L3181" s="1537"/>
      <c r="M3181" s="1537"/>
      <c r="N3181" s="1067"/>
      <c r="O3181" s="1067"/>
    </row>
    <row r="3182" spans="1:15" s="886" customFormat="1">
      <c r="A3182" s="883"/>
      <c r="B3182" s="1152"/>
      <c r="C3182" s="884"/>
      <c r="D3182" s="884"/>
      <c r="E3182" s="884"/>
      <c r="F3182" s="895"/>
      <c r="H3182" s="1153"/>
      <c r="J3182" s="1154"/>
      <c r="K3182" s="827"/>
      <c r="L3182" s="1537"/>
      <c r="M3182" s="1537"/>
      <c r="N3182" s="1067"/>
      <c r="O3182" s="1067"/>
    </row>
    <row r="3183" spans="1:15" s="886" customFormat="1">
      <c r="A3183" s="883"/>
      <c r="B3183" s="1152"/>
      <c r="C3183" s="884"/>
      <c r="D3183" s="884"/>
      <c r="E3183" s="884"/>
      <c r="F3183" s="895"/>
      <c r="H3183" s="1153"/>
      <c r="J3183" s="1154"/>
      <c r="K3183" s="827"/>
      <c r="L3183" s="1537"/>
      <c r="M3183" s="1537"/>
      <c r="N3183" s="1067"/>
      <c r="O3183" s="1067"/>
    </row>
    <row r="3184" spans="1:15" s="886" customFormat="1">
      <c r="A3184" s="883"/>
      <c r="B3184" s="1152"/>
      <c r="C3184" s="884"/>
      <c r="D3184" s="884"/>
      <c r="E3184" s="884"/>
      <c r="F3184" s="895"/>
      <c r="H3184" s="1153"/>
      <c r="J3184" s="1154"/>
      <c r="K3184" s="827"/>
      <c r="L3184" s="1537"/>
      <c r="M3184" s="1537"/>
      <c r="N3184" s="1067"/>
      <c r="O3184" s="1067"/>
    </row>
    <row r="3185" spans="1:15" s="886" customFormat="1">
      <c r="A3185" s="883"/>
      <c r="B3185" s="1152"/>
      <c r="C3185" s="884"/>
      <c r="D3185" s="884"/>
      <c r="E3185" s="884"/>
      <c r="F3185" s="895"/>
      <c r="H3185" s="1153"/>
      <c r="J3185" s="1154"/>
      <c r="K3185" s="827"/>
      <c r="L3185" s="1537"/>
      <c r="M3185" s="1537"/>
      <c r="N3185" s="1067"/>
      <c r="O3185" s="1067"/>
    </row>
    <row r="3186" spans="1:15" s="886" customFormat="1">
      <c r="A3186" s="883"/>
      <c r="B3186" s="1152"/>
      <c r="C3186" s="884"/>
      <c r="D3186" s="884"/>
      <c r="E3186" s="884"/>
      <c r="F3186" s="895"/>
      <c r="H3186" s="1153"/>
      <c r="J3186" s="1154"/>
      <c r="K3186" s="827"/>
      <c r="L3186" s="1537"/>
      <c r="M3186" s="1537"/>
      <c r="N3186" s="1067"/>
      <c r="O3186" s="1067"/>
    </row>
    <row r="3187" spans="1:15" s="886" customFormat="1">
      <c r="A3187" s="883"/>
      <c r="B3187" s="1152"/>
      <c r="C3187" s="884"/>
      <c r="D3187" s="884"/>
      <c r="E3187" s="884"/>
      <c r="F3187" s="895"/>
      <c r="H3187" s="1153"/>
      <c r="J3187" s="1154"/>
      <c r="K3187" s="827"/>
      <c r="L3187" s="1537"/>
      <c r="M3187" s="1537"/>
      <c r="N3187" s="1067"/>
      <c r="O3187" s="1067"/>
    </row>
    <row r="3188" spans="1:15" s="886" customFormat="1">
      <c r="A3188" s="883"/>
      <c r="B3188" s="1152"/>
      <c r="C3188" s="884"/>
      <c r="D3188" s="884"/>
      <c r="E3188" s="884"/>
      <c r="F3188" s="895"/>
      <c r="H3188" s="1153"/>
      <c r="J3188" s="1154"/>
      <c r="K3188" s="827"/>
      <c r="L3188" s="1537"/>
      <c r="M3188" s="1537"/>
      <c r="N3188" s="1067"/>
      <c r="O3188" s="1067"/>
    </row>
    <row r="3189" spans="1:15" s="886" customFormat="1">
      <c r="A3189" s="883"/>
      <c r="B3189" s="1152"/>
      <c r="C3189" s="884"/>
      <c r="D3189" s="884"/>
      <c r="E3189" s="884"/>
      <c r="F3189" s="895"/>
      <c r="H3189" s="1153"/>
      <c r="J3189" s="1154"/>
      <c r="K3189" s="827"/>
      <c r="L3189" s="1537"/>
      <c r="M3189" s="1537"/>
      <c r="N3189" s="1067"/>
      <c r="O3189" s="1067"/>
    </row>
    <row r="3190" spans="1:15" s="886" customFormat="1">
      <c r="A3190" s="883"/>
      <c r="B3190" s="1152"/>
      <c r="C3190" s="884"/>
      <c r="D3190" s="884"/>
      <c r="E3190" s="884"/>
      <c r="F3190" s="895"/>
      <c r="H3190" s="1153"/>
      <c r="J3190" s="1154"/>
      <c r="K3190" s="827"/>
      <c r="L3190" s="1537"/>
      <c r="M3190" s="1537"/>
      <c r="N3190" s="1067"/>
      <c r="O3190" s="1067"/>
    </row>
    <row r="3191" spans="1:15" s="886" customFormat="1">
      <c r="A3191" s="883"/>
      <c r="B3191" s="1152"/>
      <c r="C3191" s="884"/>
      <c r="D3191" s="884"/>
      <c r="E3191" s="884"/>
      <c r="F3191" s="895"/>
      <c r="H3191" s="1153"/>
      <c r="J3191" s="1154"/>
      <c r="K3191" s="827"/>
      <c r="L3191" s="1537"/>
      <c r="M3191" s="1537"/>
      <c r="N3191" s="1067"/>
      <c r="O3191" s="1067"/>
    </row>
    <row r="3192" spans="1:15" s="886" customFormat="1">
      <c r="A3192" s="883"/>
      <c r="B3192" s="1152"/>
      <c r="C3192" s="884"/>
      <c r="D3192" s="884"/>
      <c r="E3192" s="884"/>
      <c r="F3192" s="895"/>
      <c r="H3192" s="1153"/>
      <c r="J3192" s="1154"/>
      <c r="K3192" s="827"/>
      <c r="L3192" s="1537"/>
      <c r="M3192" s="1537"/>
      <c r="N3192" s="1067"/>
      <c r="O3192" s="1067"/>
    </row>
    <row r="3193" spans="1:15" s="886" customFormat="1">
      <c r="A3193" s="883"/>
      <c r="B3193" s="1152"/>
      <c r="C3193" s="884"/>
      <c r="D3193" s="884"/>
      <c r="E3193" s="884"/>
      <c r="F3193" s="895"/>
      <c r="H3193" s="1153"/>
      <c r="J3193" s="1154"/>
      <c r="K3193" s="827"/>
      <c r="L3193" s="1537"/>
      <c r="M3193" s="1537"/>
      <c r="N3193" s="1067"/>
      <c r="O3193" s="1067"/>
    </row>
    <row r="3194" spans="1:15" s="886" customFormat="1">
      <c r="A3194" s="883"/>
      <c r="B3194" s="1152"/>
      <c r="C3194" s="884"/>
      <c r="D3194" s="884"/>
      <c r="E3194" s="884"/>
      <c r="F3194" s="895"/>
      <c r="H3194" s="1153"/>
      <c r="J3194" s="1154"/>
      <c r="K3194" s="827"/>
      <c r="L3194" s="1537"/>
      <c r="M3194" s="1537"/>
      <c r="N3194" s="1067"/>
      <c r="O3194" s="1067"/>
    </row>
    <row r="3195" spans="1:15" s="886" customFormat="1">
      <c r="A3195" s="883"/>
      <c r="B3195" s="1152"/>
      <c r="C3195" s="884"/>
      <c r="D3195" s="884"/>
      <c r="E3195" s="884"/>
      <c r="F3195" s="895"/>
      <c r="H3195" s="1153"/>
      <c r="J3195" s="1154"/>
      <c r="K3195" s="827"/>
      <c r="L3195" s="1537"/>
      <c r="M3195" s="1537"/>
      <c r="N3195" s="1067"/>
      <c r="O3195" s="1067"/>
    </row>
    <row r="3196" spans="1:15" s="886" customFormat="1">
      <c r="A3196" s="883"/>
      <c r="B3196" s="1152"/>
      <c r="C3196" s="884"/>
      <c r="D3196" s="884"/>
      <c r="E3196" s="884"/>
      <c r="F3196" s="895"/>
      <c r="H3196" s="1153"/>
      <c r="J3196" s="1154"/>
      <c r="K3196" s="827"/>
      <c r="L3196" s="1537"/>
      <c r="M3196" s="1537"/>
      <c r="N3196" s="1067"/>
      <c r="O3196" s="1067"/>
    </row>
    <row r="3197" spans="1:15" s="886" customFormat="1">
      <c r="A3197" s="883"/>
      <c r="B3197" s="1152"/>
      <c r="C3197" s="884"/>
      <c r="D3197" s="884"/>
      <c r="E3197" s="884"/>
      <c r="F3197" s="895"/>
      <c r="H3197" s="1153"/>
      <c r="J3197" s="1154"/>
      <c r="K3197" s="827"/>
      <c r="L3197" s="1537"/>
      <c r="M3197" s="1537"/>
      <c r="N3197" s="1067"/>
      <c r="O3197" s="1067"/>
    </row>
    <row r="3198" spans="1:15" s="886" customFormat="1">
      <c r="A3198" s="883"/>
      <c r="B3198" s="1152"/>
      <c r="C3198" s="884"/>
      <c r="D3198" s="884"/>
      <c r="E3198" s="884"/>
      <c r="F3198" s="895"/>
      <c r="H3198" s="1153"/>
      <c r="J3198" s="1154"/>
      <c r="K3198" s="827"/>
      <c r="L3198" s="1537"/>
      <c r="M3198" s="1537"/>
      <c r="N3198" s="1067"/>
      <c r="O3198" s="1067"/>
    </row>
    <row r="3199" spans="1:15" s="886" customFormat="1">
      <c r="A3199" s="883"/>
      <c r="B3199" s="1152"/>
      <c r="C3199" s="884"/>
      <c r="D3199" s="884"/>
      <c r="E3199" s="884"/>
      <c r="F3199" s="895"/>
      <c r="H3199" s="1153"/>
      <c r="J3199" s="1154"/>
      <c r="K3199" s="827"/>
      <c r="L3199" s="1537"/>
      <c r="M3199" s="1537"/>
      <c r="N3199" s="1067"/>
      <c r="O3199" s="1067"/>
    </row>
    <row r="3200" spans="1:15" s="886" customFormat="1">
      <c r="A3200" s="883"/>
      <c r="B3200" s="1152"/>
      <c r="C3200" s="884"/>
      <c r="D3200" s="884"/>
      <c r="E3200" s="884"/>
      <c r="F3200" s="895"/>
      <c r="H3200" s="1153"/>
      <c r="J3200" s="1154"/>
      <c r="K3200" s="827"/>
      <c r="L3200" s="1537"/>
      <c r="M3200" s="1537"/>
      <c r="N3200" s="1067"/>
      <c r="O3200" s="1067"/>
    </row>
    <row r="3201" spans="1:15" s="886" customFormat="1">
      <c r="A3201" s="883"/>
      <c r="B3201" s="1152"/>
      <c r="C3201" s="884"/>
      <c r="D3201" s="884"/>
      <c r="E3201" s="884"/>
      <c r="F3201" s="895"/>
      <c r="H3201" s="1153"/>
      <c r="J3201" s="1154"/>
      <c r="K3201" s="827"/>
      <c r="L3201" s="1537"/>
      <c r="M3201" s="1537"/>
      <c r="N3201" s="1067"/>
      <c r="O3201" s="1067"/>
    </row>
    <row r="3202" spans="1:15" s="886" customFormat="1">
      <c r="A3202" s="883"/>
      <c r="B3202" s="1152"/>
      <c r="C3202" s="884"/>
      <c r="D3202" s="884"/>
      <c r="E3202" s="884"/>
      <c r="F3202" s="895"/>
      <c r="H3202" s="1153"/>
      <c r="J3202" s="1154"/>
      <c r="K3202" s="827"/>
      <c r="L3202" s="1537"/>
      <c r="M3202" s="1537"/>
      <c r="N3202" s="1067"/>
      <c r="O3202" s="1067"/>
    </row>
    <row r="3203" spans="1:15" s="886" customFormat="1">
      <c r="A3203" s="883"/>
      <c r="B3203" s="1152"/>
      <c r="C3203" s="884"/>
      <c r="D3203" s="884"/>
      <c r="E3203" s="884"/>
      <c r="F3203" s="895"/>
      <c r="H3203" s="1153"/>
      <c r="J3203" s="1154"/>
      <c r="K3203" s="827"/>
      <c r="L3203" s="1537"/>
      <c r="M3203" s="1537"/>
      <c r="N3203" s="1067"/>
      <c r="O3203" s="1067"/>
    </row>
    <row r="3204" spans="1:15" s="886" customFormat="1">
      <c r="A3204" s="883"/>
      <c r="B3204" s="1152"/>
      <c r="C3204" s="884"/>
      <c r="D3204" s="884"/>
      <c r="E3204" s="884"/>
      <c r="F3204" s="895"/>
      <c r="H3204" s="1153"/>
      <c r="J3204" s="1154"/>
      <c r="K3204" s="827"/>
      <c r="L3204" s="1537"/>
      <c r="M3204" s="1537"/>
      <c r="N3204" s="1067"/>
      <c r="O3204" s="1067"/>
    </row>
    <row r="3205" spans="1:15" s="886" customFormat="1">
      <c r="A3205" s="883"/>
      <c r="B3205" s="1152"/>
      <c r="C3205" s="884"/>
      <c r="D3205" s="884"/>
      <c r="E3205" s="884"/>
      <c r="F3205" s="895"/>
      <c r="H3205" s="1153"/>
      <c r="J3205" s="1154"/>
      <c r="K3205" s="827"/>
      <c r="L3205" s="1537"/>
      <c r="M3205" s="1537"/>
      <c r="N3205" s="1067"/>
      <c r="O3205" s="1067"/>
    </row>
    <row r="3206" spans="1:15" s="886" customFormat="1">
      <c r="A3206" s="883"/>
      <c r="B3206" s="1152"/>
      <c r="C3206" s="884"/>
      <c r="D3206" s="884"/>
      <c r="E3206" s="884"/>
      <c r="F3206" s="895"/>
      <c r="H3206" s="1153"/>
      <c r="J3206" s="1154"/>
      <c r="K3206" s="827"/>
      <c r="L3206" s="1537"/>
      <c r="M3206" s="1537"/>
      <c r="N3206" s="1067"/>
      <c r="O3206" s="1067"/>
    </row>
    <row r="3207" spans="1:15" s="886" customFormat="1">
      <c r="A3207" s="883"/>
      <c r="B3207" s="1152"/>
      <c r="C3207" s="884"/>
      <c r="D3207" s="884"/>
      <c r="E3207" s="884"/>
      <c r="F3207" s="895"/>
      <c r="H3207" s="1153"/>
      <c r="J3207" s="1154"/>
      <c r="K3207" s="827"/>
      <c r="L3207" s="1537"/>
      <c r="M3207" s="1537"/>
      <c r="N3207" s="1067"/>
      <c r="O3207" s="1067"/>
    </row>
    <row r="3208" spans="1:15" s="886" customFormat="1">
      <c r="A3208" s="883"/>
      <c r="B3208" s="1152"/>
      <c r="C3208" s="884"/>
      <c r="D3208" s="884"/>
      <c r="E3208" s="884"/>
      <c r="F3208" s="895"/>
      <c r="H3208" s="1153"/>
      <c r="J3208" s="1154"/>
      <c r="K3208" s="827"/>
      <c r="L3208" s="1537"/>
      <c r="M3208" s="1537"/>
      <c r="N3208" s="1067"/>
      <c r="O3208" s="1067"/>
    </row>
    <row r="3209" spans="1:15" s="886" customFormat="1">
      <c r="A3209" s="883"/>
      <c r="B3209" s="1152"/>
      <c r="C3209" s="884"/>
      <c r="D3209" s="884"/>
      <c r="E3209" s="884"/>
      <c r="F3209" s="895"/>
      <c r="H3209" s="1153"/>
      <c r="J3209" s="1154"/>
      <c r="K3209" s="827"/>
      <c r="L3209" s="1537"/>
      <c r="M3209" s="1537"/>
      <c r="N3209" s="1067"/>
      <c r="O3209" s="1067"/>
    </row>
    <row r="3210" spans="1:15" s="886" customFormat="1">
      <c r="A3210" s="883"/>
      <c r="B3210" s="1152"/>
      <c r="C3210" s="884"/>
      <c r="D3210" s="884"/>
      <c r="E3210" s="884"/>
      <c r="F3210" s="895"/>
      <c r="H3210" s="1153"/>
      <c r="J3210" s="1154"/>
      <c r="K3210" s="827"/>
      <c r="L3210" s="1537"/>
      <c r="M3210" s="1537"/>
      <c r="N3210" s="1067"/>
      <c r="O3210" s="1067"/>
    </row>
    <row r="3211" spans="1:15" s="886" customFormat="1">
      <c r="A3211" s="883"/>
      <c r="B3211" s="1152"/>
      <c r="C3211" s="884"/>
      <c r="D3211" s="884"/>
      <c r="E3211" s="884"/>
      <c r="F3211" s="895"/>
      <c r="H3211" s="1153"/>
      <c r="J3211" s="1154"/>
      <c r="K3211" s="827"/>
      <c r="L3211" s="1537"/>
      <c r="M3211" s="1537"/>
      <c r="N3211" s="1067"/>
      <c r="O3211" s="1067"/>
    </row>
    <row r="3212" spans="1:15" s="886" customFormat="1">
      <c r="A3212" s="883"/>
      <c r="B3212" s="1152"/>
      <c r="C3212" s="884"/>
      <c r="D3212" s="884"/>
      <c r="E3212" s="884"/>
      <c r="F3212" s="895"/>
      <c r="H3212" s="1153"/>
      <c r="J3212" s="1154"/>
      <c r="K3212" s="827"/>
      <c r="L3212" s="1537"/>
      <c r="M3212" s="1537"/>
      <c r="N3212" s="1067"/>
      <c r="O3212" s="1067"/>
    </row>
    <row r="3213" spans="1:15" s="886" customFormat="1">
      <c r="A3213" s="883"/>
      <c r="B3213" s="1152"/>
      <c r="C3213" s="884"/>
      <c r="D3213" s="884"/>
      <c r="E3213" s="884"/>
      <c r="F3213" s="895"/>
      <c r="H3213" s="1153"/>
      <c r="J3213" s="1154"/>
      <c r="K3213" s="827"/>
      <c r="L3213" s="1537"/>
      <c r="M3213" s="1537"/>
      <c r="N3213" s="1067"/>
      <c r="O3213" s="1067"/>
    </row>
    <row r="3214" spans="1:15" s="886" customFormat="1">
      <c r="A3214" s="883"/>
      <c r="B3214" s="1152"/>
      <c r="C3214" s="884"/>
      <c r="D3214" s="884"/>
      <c r="E3214" s="884"/>
      <c r="F3214" s="895"/>
      <c r="H3214" s="1153"/>
      <c r="J3214" s="1154"/>
      <c r="K3214" s="827"/>
      <c r="L3214" s="1537"/>
      <c r="M3214" s="1537"/>
      <c r="N3214" s="1067"/>
      <c r="O3214" s="1067"/>
    </row>
    <row r="3215" spans="1:15" s="886" customFormat="1">
      <c r="A3215" s="883"/>
      <c r="B3215" s="1152"/>
      <c r="C3215" s="884"/>
      <c r="D3215" s="884"/>
      <c r="E3215" s="884"/>
      <c r="F3215" s="895"/>
      <c r="H3215" s="1153"/>
      <c r="J3215" s="1154"/>
      <c r="K3215" s="827"/>
      <c r="L3215" s="1537"/>
      <c r="M3215" s="1537"/>
      <c r="N3215" s="1067"/>
      <c r="O3215" s="1067"/>
    </row>
    <row r="3216" spans="1:15" s="886" customFormat="1">
      <c r="A3216" s="883"/>
      <c r="B3216" s="1152"/>
      <c r="C3216" s="884"/>
      <c r="D3216" s="884"/>
      <c r="E3216" s="884"/>
      <c r="F3216" s="895"/>
      <c r="H3216" s="1153"/>
      <c r="J3216" s="1154"/>
      <c r="K3216" s="827"/>
      <c r="L3216" s="1537"/>
      <c r="M3216" s="1537"/>
      <c r="N3216" s="1067"/>
      <c r="O3216" s="1067"/>
    </row>
    <row r="3217" spans="1:15" s="886" customFormat="1">
      <c r="A3217" s="883"/>
      <c r="B3217" s="1152"/>
      <c r="C3217" s="884"/>
      <c r="D3217" s="884"/>
      <c r="E3217" s="884"/>
      <c r="F3217" s="895"/>
      <c r="H3217" s="1153"/>
      <c r="J3217" s="1154"/>
      <c r="K3217" s="827"/>
      <c r="L3217" s="1537"/>
      <c r="M3217" s="1537"/>
      <c r="N3217" s="1067"/>
      <c r="O3217" s="1067"/>
    </row>
    <row r="3218" spans="1:15" s="886" customFormat="1">
      <c r="A3218" s="883"/>
      <c r="B3218" s="1152"/>
      <c r="C3218" s="884"/>
      <c r="D3218" s="884"/>
      <c r="E3218" s="884"/>
      <c r="F3218" s="895"/>
      <c r="H3218" s="1153"/>
      <c r="J3218" s="1154"/>
      <c r="K3218" s="827"/>
      <c r="L3218" s="1537"/>
      <c r="M3218" s="1537"/>
      <c r="N3218" s="1067"/>
      <c r="O3218" s="1067"/>
    </row>
    <row r="3219" spans="1:15" s="886" customFormat="1">
      <c r="A3219" s="883"/>
      <c r="B3219" s="1152"/>
      <c r="C3219" s="884"/>
      <c r="D3219" s="884"/>
      <c r="E3219" s="884"/>
      <c r="F3219" s="895"/>
      <c r="H3219" s="1153"/>
      <c r="J3219" s="1154"/>
      <c r="K3219" s="827"/>
      <c r="L3219" s="1537"/>
      <c r="M3219" s="1537"/>
      <c r="N3219" s="1067"/>
      <c r="O3219" s="1067"/>
    </row>
    <row r="3220" spans="1:15" s="886" customFormat="1">
      <c r="A3220" s="883"/>
      <c r="B3220" s="1152"/>
      <c r="C3220" s="884"/>
      <c r="D3220" s="884"/>
      <c r="E3220" s="884"/>
      <c r="F3220" s="895"/>
      <c r="H3220" s="1153"/>
      <c r="J3220" s="1154"/>
      <c r="K3220" s="827"/>
      <c r="L3220" s="1537"/>
      <c r="M3220" s="1537"/>
      <c r="N3220" s="1067"/>
      <c r="O3220" s="1067"/>
    </row>
    <row r="3221" spans="1:15" s="886" customFormat="1">
      <c r="A3221" s="883"/>
      <c r="B3221" s="1152"/>
      <c r="C3221" s="884"/>
      <c r="D3221" s="884"/>
      <c r="E3221" s="884"/>
      <c r="F3221" s="895"/>
      <c r="H3221" s="1153"/>
      <c r="J3221" s="1154"/>
      <c r="K3221" s="827"/>
      <c r="L3221" s="1537"/>
      <c r="M3221" s="1537"/>
      <c r="N3221" s="1067"/>
      <c r="O3221" s="1067"/>
    </row>
    <row r="3222" spans="1:15" s="886" customFormat="1">
      <c r="A3222" s="883"/>
      <c r="B3222" s="1152"/>
      <c r="C3222" s="884"/>
      <c r="D3222" s="884"/>
      <c r="E3222" s="884"/>
      <c r="F3222" s="895"/>
      <c r="H3222" s="1153"/>
      <c r="J3222" s="1154"/>
      <c r="K3222" s="827"/>
      <c r="L3222" s="1537"/>
      <c r="M3222" s="1537"/>
      <c r="N3222" s="1067"/>
      <c r="O3222" s="1067"/>
    </row>
    <row r="3223" spans="1:15" s="886" customFormat="1">
      <c r="A3223" s="883"/>
      <c r="B3223" s="1152"/>
      <c r="C3223" s="884"/>
      <c r="D3223" s="884"/>
      <c r="E3223" s="884"/>
      <c r="F3223" s="895"/>
      <c r="H3223" s="1153"/>
      <c r="J3223" s="1154"/>
      <c r="K3223" s="827"/>
      <c r="L3223" s="1537"/>
      <c r="M3223" s="1537"/>
      <c r="N3223" s="1067"/>
      <c r="O3223" s="1067"/>
    </row>
    <row r="3224" spans="1:15" s="886" customFormat="1">
      <c r="A3224" s="883"/>
      <c r="B3224" s="1152"/>
      <c r="C3224" s="884"/>
      <c r="D3224" s="884"/>
      <c r="E3224" s="884"/>
      <c r="F3224" s="895"/>
      <c r="H3224" s="1153"/>
      <c r="J3224" s="1154"/>
      <c r="K3224" s="827"/>
      <c r="L3224" s="1537"/>
      <c r="M3224" s="1537"/>
      <c r="N3224" s="1067"/>
      <c r="O3224" s="1067"/>
    </row>
    <row r="3225" spans="1:15" s="886" customFormat="1">
      <c r="A3225" s="883"/>
      <c r="B3225" s="1152"/>
      <c r="C3225" s="884"/>
      <c r="D3225" s="884"/>
      <c r="E3225" s="884"/>
      <c r="F3225" s="895"/>
      <c r="H3225" s="1153"/>
      <c r="J3225" s="1154"/>
      <c r="K3225" s="827"/>
      <c r="L3225" s="1537"/>
      <c r="M3225" s="1537"/>
      <c r="N3225" s="1067"/>
      <c r="O3225" s="1067"/>
    </row>
    <row r="3226" spans="1:15" s="886" customFormat="1">
      <c r="A3226" s="883"/>
      <c r="B3226" s="1152"/>
      <c r="C3226" s="884"/>
      <c r="D3226" s="884"/>
      <c r="E3226" s="884"/>
      <c r="F3226" s="895"/>
      <c r="H3226" s="1153"/>
      <c r="J3226" s="1154"/>
      <c r="K3226" s="827"/>
      <c r="L3226" s="1537"/>
      <c r="M3226" s="1537"/>
      <c r="N3226" s="1067"/>
      <c r="O3226" s="1067"/>
    </row>
    <row r="3227" spans="1:15" s="886" customFormat="1">
      <c r="A3227" s="883"/>
      <c r="B3227" s="1152"/>
      <c r="C3227" s="884"/>
      <c r="D3227" s="884"/>
      <c r="E3227" s="884"/>
      <c r="F3227" s="895"/>
      <c r="H3227" s="1153"/>
      <c r="J3227" s="1154"/>
      <c r="K3227" s="827"/>
      <c r="L3227" s="1537"/>
      <c r="M3227" s="1537"/>
      <c r="N3227" s="1067"/>
      <c r="O3227" s="1067"/>
    </row>
    <row r="3228" spans="1:15" s="886" customFormat="1">
      <c r="A3228" s="883"/>
      <c r="B3228" s="1152"/>
      <c r="C3228" s="884"/>
      <c r="D3228" s="884"/>
      <c r="E3228" s="884"/>
      <c r="F3228" s="895"/>
      <c r="H3228" s="1153"/>
      <c r="J3228" s="1154"/>
      <c r="K3228" s="827"/>
      <c r="L3228" s="1537"/>
      <c r="M3228" s="1537"/>
      <c r="N3228" s="1067"/>
      <c r="O3228" s="1067"/>
    </row>
    <row r="3229" spans="1:15" s="886" customFormat="1">
      <c r="A3229" s="883"/>
      <c r="B3229" s="1152"/>
      <c r="C3229" s="884"/>
      <c r="D3229" s="884"/>
      <c r="E3229" s="884"/>
      <c r="F3229" s="895"/>
      <c r="H3229" s="1153"/>
      <c r="J3229" s="1154"/>
      <c r="K3229" s="827"/>
      <c r="L3229" s="1537"/>
      <c r="M3229" s="1537"/>
      <c r="N3229" s="1067"/>
      <c r="O3229" s="1067"/>
    </row>
    <row r="3230" spans="1:15" s="886" customFormat="1">
      <c r="A3230" s="883"/>
      <c r="B3230" s="1152"/>
      <c r="C3230" s="884"/>
      <c r="D3230" s="884"/>
      <c r="E3230" s="884"/>
      <c r="F3230" s="895"/>
      <c r="H3230" s="1153"/>
      <c r="J3230" s="1154"/>
      <c r="K3230" s="827"/>
      <c r="L3230" s="1537"/>
      <c r="M3230" s="1537"/>
      <c r="N3230" s="1067"/>
      <c r="O3230" s="1067"/>
    </row>
    <row r="3231" spans="1:15" s="886" customFormat="1">
      <c r="A3231" s="883"/>
      <c r="B3231" s="1152"/>
      <c r="C3231" s="884"/>
      <c r="D3231" s="884"/>
      <c r="E3231" s="884"/>
      <c r="F3231" s="895"/>
      <c r="H3231" s="1153"/>
      <c r="J3231" s="1154"/>
      <c r="K3231" s="827"/>
      <c r="L3231" s="1537"/>
      <c r="M3231" s="1537"/>
      <c r="N3231" s="1067"/>
      <c r="O3231" s="1067"/>
    </row>
    <row r="3232" spans="1:15" s="886" customFormat="1">
      <c r="A3232" s="883"/>
      <c r="B3232" s="1152"/>
      <c r="C3232" s="884"/>
      <c r="D3232" s="884"/>
      <c r="E3232" s="884"/>
      <c r="F3232" s="895"/>
      <c r="H3232" s="1153"/>
      <c r="J3232" s="1154"/>
      <c r="K3232" s="827"/>
      <c r="L3232" s="1537"/>
      <c r="M3232" s="1537"/>
      <c r="N3232" s="1067"/>
      <c r="O3232" s="1067"/>
    </row>
    <row r="3233" spans="1:15" s="886" customFormat="1">
      <c r="A3233" s="883"/>
      <c r="B3233" s="1152"/>
      <c r="C3233" s="884"/>
      <c r="D3233" s="884"/>
      <c r="E3233" s="884"/>
      <c r="F3233" s="895"/>
      <c r="H3233" s="1153"/>
      <c r="J3233" s="1154"/>
      <c r="K3233" s="827"/>
      <c r="L3233" s="1537"/>
      <c r="M3233" s="1537"/>
      <c r="N3233" s="1067"/>
      <c r="O3233" s="1067"/>
    </row>
    <row r="3234" spans="1:15" s="886" customFormat="1">
      <c r="A3234" s="883"/>
      <c r="B3234" s="1152"/>
      <c r="C3234" s="884"/>
      <c r="D3234" s="884"/>
      <c r="E3234" s="884"/>
      <c r="F3234" s="895"/>
      <c r="H3234" s="1153"/>
      <c r="J3234" s="1154"/>
      <c r="K3234" s="827"/>
      <c r="L3234" s="1537"/>
      <c r="M3234" s="1537"/>
      <c r="N3234" s="1067"/>
      <c r="O3234" s="1067"/>
    </row>
    <row r="3235" spans="1:15" s="886" customFormat="1">
      <c r="A3235" s="883"/>
      <c r="B3235" s="1152"/>
      <c r="C3235" s="884"/>
      <c r="D3235" s="884"/>
      <c r="E3235" s="884"/>
      <c r="F3235" s="895"/>
      <c r="H3235" s="1153"/>
      <c r="J3235" s="1154"/>
      <c r="K3235" s="827"/>
      <c r="L3235" s="1537"/>
      <c r="M3235" s="1537"/>
      <c r="N3235" s="1067"/>
      <c r="O3235" s="1067"/>
    </row>
    <row r="3236" spans="1:15" s="886" customFormat="1">
      <c r="A3236" s="883"/>
      <c r="B3236" s="1152"/>
      <c r="C3236" s="884"/>
      <c r="D3236" s="884"/>
      <c r="E3236" s="884"/>
      <c r="F3236" s="895"/>
      <c r="H3236" s="1153"/>
      <c r="J3236" s="1154"/>
      <c r="K3236" s="827"/>
      <c r="L3236" s="1537"/>
      <c r="M3236" s="1537"/>
      <c r="N3236" s="1067"/>
      <c r="O3236" s="1067"/>
    </row>
    <row r="3237" spans="1:15" s="886" customFormat="1">
      <c r="A3237" s="883"/>
      <c r="B3237" s="1152"/>
      <c r="C3237" s="884"/>
      <c r="D3237" s="884"/>
      <c r="E3237" s="884"/>
      <c r="F3237" s="895"/>
      <c r="H3237" s="1153"/>
      <c r="J3237" s="1154"/>
      <c r="K3237" s="827"/>
      <c r="L3237" s="1537"/>
      <c r="M3237" s="1537"/>
      <c r="N3237" s="1067"/>
      <c r="O3237" s="1067"/>
    </row>
    <row r="3238" spans="1:15" s="886" customFormat="1">
      <c r="A3238" s="883"/>
      <c r="B3238" s="1152"/>
      <c r="C3238" s="884"/>
      <c r="D3238" s="884"/>
      <c r="E3238" s="884"/>
      <c r="F3238" s="895"/>
      <c r="H3238" s="1153"/>
      <c r="J3238" s="1154"/>
      <c r="K3238" s="827"/>
      <c r="L3238" s="1537"/>
      <c r="M3238" s="1537"/>
      <c r="N3238" s="1067"/>
      <c r="O3238" s="1067"/>
    </row>
    <row r="3239" spans="1:15" s="886" customFormat="1">
      <c r="A3239" s="883"/>
      <c r="B3239" s="1152"/>
      <c r="C3239" s="884"/>
      <c r="D3239" s="884"/>
      <c r="E3239" s="884"/>
      <c r="F3239" s="895"/>
      <c r="H3239" s="1153"/>
      <c r="J3239" s="1154"/>
      <c r="K3239" s="827"/>
      <c r="L3239" s="1537"/>
      <c r="M3239" s="1537"/>
      <c r="N3239" s="1067"/>
      <c r="O3239" s="1067"/>
    </row>
    <row r="3240" spans="1:15" s="886" customFormat="1">
      <c r="A3240" s="883"/>
      <c r="B3240" s="1152"/>
      <c r="C3240" s="884"/>
      <c r="D3240" s="884"/>
      <c r="E3240" s="884"/>
      <c r="F3240" s="895"/>
      <c r="H3240" s="1153"/>
      <c r="J3240" s="1154"/>
      <c r="K3240" s="827"/>
      <c r="L3240" s="1537"/>
      <c r="M3240" s="1537"/>
      <c r="N3240" s="1067"/>
      <c r="O3240" s="1067"/>
    </row>
    <row r="3241" spans="1:15" s="886" customFormat="1">
      <c r="A3241" s="883"/>
      <c r="B3241" s="1152"/>
      <c r="C3241" s="884"/>
      <c r="D3241" s="884"/>
      <c r="E3241" s="884"/>
      <c r="F3241" s="895"/>
      <c r="H3241" s="1153"/>
      <c r="J3241" s="1154"/>
      <c r="K3241" s="827"/>
      <c r="L3241" s="1537"/>
      <c r="M3241" s="1537"/>
      <c r="N3241" s="1067"/>
      <c r="O3241" s="1067"/>
    </row>
    <row r="3242" spans="1:15" s="886" customFormat="1">
      <c r="A3242" s="883"/>
      <c r="B3242" s="1152"/>
      <c r="C3242" s="884"/>
      <c r="D3242" s="884"/>
      <c r="E3242" s="884"/>
      <c r="F3242" s="895"/>
      <c r="H3242" s="1153"/>
      <c r="J3242" s="1154"/>
      <c r="K3242" s="827"/>
      <c r="L3242" s="1537"/>
      <c r="M3242" s="1537"/>
      <c r="N3242" s="1067"/>
      <c r="O3242" s="1067"/>
    </row>
    <row r="3243" spans="1:15" s="886" customFormat="1">
      <c r="A3243" s="883"/>
      <c r="B3243" s="1152"/>
      <c r="C3243" s="884"/>
      <c r="D3243" s="884"/>
      <c r="E3243" s="884"/>
      <c r="F3243" s="895"/>
      <c r="H3243" s="1153"/>
      <c r="J3243" s="1154"/>
      <c r="K3243" s="827"/>
      <c r="L3243" s="1537"/>
      <c r="M3243" s="1537"/>
      <c r="N3243" s="1067"/>
      <c r="O3243" s="1067"/>
    </row>
    <row r="3244" spans="1:15" s="886" customFormat="1">
      <c r="A3244" s="883"/>
      <c r="B3244" s="1152"/>
      <c r="C3244" s="884"/>
      <c r="D3244" s="884"/>
      <c r="E3244" s="884"/>
      <c r="F3244" s="895"/>
      <c r="H3244" s="1153"/>
      <c r="J3244" s="1154"/>
      <c r="K3244" s="827"/>
      <c r="L3244" s="1537"/>
      <c r="M3244" s="1537"/>
      <c r="N3244" s="1067"/>
      <c r="O3244" s="1067"/>
    </row>
    <row r="3245" spans="1:15" s="886" customFormat="1">
      <c r="A3245" s="883"/>
      <c r="B3245" s="1152"/>
      <c r="C3245" s="884"/>
      <c r="D3245" s="884"/>
      <c r="E3245" s="884"/>
      <c r="F3245" s="895"/>
      <c r="H3245" s="1153"/>
      <c r="J3245" s="1154"/>
      <c r="K3245" s="827"/>
      <c r="L3245" s="1537"/>
      <c r="M3245" s="1537"/>
      <c r="N3245" s="1067"/>
      <c r="O3245" s="1067"/>
    </row>
    <row r="3246" spans="1:15" s="886" customFormat="1">
      <c r="A3246" s="883"/>
      <c r="B3246" s="1152"/>
      <c r="C3246" s="884"/>
      <c r="D3246" s="884"/>
      <c r="E3246" s="884"/>
      <c r="F3246" s="895"/>
      <c r="H3246" s="1153"/>
      <c r="J3246" s="1154"/>
      <c r="K3246" s="827"/>
      <c r="L3246" s="1537"/>
      <c r="M3246" s="1537"/>
      <c r="N3246" s="1067"/>
      <c r="O3246" s="1067"/>
    </row>
    <row r="3247" spans="1:15" s="886" customFormat="1">
      <c r="A3247" s="883"/>
      <c r="B3247" s="1152"/>
      <c r="C3247" s="884"/>
      <c r="D3247" s="884"/>
      <c r="E3247" s="884"/>
      <c r="F3247" s="895"/>
      <c r="H3247" s="1153"/>
      <c r="J3247" s="1154"/>
      <c r="K3247" s="827"/>
      <c r="L3247" s="1537"/>
      <c r="M3247" s="1537"/>
      <c r="N3247" s="1067"/>
      <c r="O3247" s="1067"/>
    </row>
    <row r="3248" spans="1:15" s="886" customFormat="1">
      <c r="A3248" s="883"/>
      <c r="B3248" s="1152"/>
      <c r="C3248" s="884"/>
      <c r="D3248" s="884"/>
      <c r="E3248" s="884"/>
      <c r="F3248" s="895"/>
      <c r="H3248" s="1153"/>
      <c r="J3248" s="1154"/>
      <c r="K3248" s="827"/>
      <c r="L3248" s="1537"/>
      <c r="M3248" s="1537"/>
      <c r="N3248" s="1067"/>
      <c r="O3248" s="1067"/>
    </row>
    <row r="3249" spans="1:15" s="886" customFormat="1">
      <c r="A3249" s="883"/>
      <c r="B3249" s="1152"/>
      <c r="C3249" s="884"/>
      <c r="D3249" s="884"/>
      <c r="E3249" s="884"/>
      <c r="F3249" s="895"/>
      <c r="H3249" s="1153"/>
      <c r="J3249" s="1154"/>
      <c r="K3249" s="827"/>
      <c r="L3249" s="1537"/>
      <c r="M3249" s="1537"/>
      <c r="N3249" s="1067"/>
      <c r="O3249" s="1067"/>
    </row>
    <row r="3250" spans="1:15" s="886" customFormat="1">
      <c r="A3250" s="883"/>
      <c r="B3250" s="1152"/>
      <c r="C3250" s="884"/>
      <c r="D3250" s="884"/>
      <c r="E3250" s="884"/>
      <c r="F3250" s="895"/>
      <c r="H3250" s="1153"/>
      <c r="J3250" s="1154"/>
      <c r="K3250" s="827"/>
      <c r="L3250" s="1537"/>
      <c r="M3250" s="1537"/>
      <c r="N3250" s="1067"/>
      <c r="O3250" s="1067"/>
    </row>
    <row r="3251" spans="1:15" s="886" customFormat="1">
      <c r="A3251" s="883"/>
      <c r="B3251" s="1152"/>
      <c r="C3251" s="884"/>
      <c r="D3251" s="884"/>
      <c r="E3251" s="884"/>
      <c r="F3251" s="895"/>
      <c r="H3251" s="1153"/>
      <c r="J3251" s="1154"/>
      <c r="K3251" s="827"/>
      <c r="L3251" s="1537"/>
      <c r="M3251" s="1537"/>
      <c r="N3251" s="1067"/>
      <c r="O3251" s="1067"/>
    </row>
    <row r="3252" spans="1:15" s="886" customFormat="1">
      <c r="A3252" s="883"/>
      <c r="B3252" s="1152"/>
      <c r="C3252" s="884"/>
      <c r="D3252" s="884"/>
      <c r="E3252" s="884"/>
      <c r="F3252" s="895"/>
      <c r="H3252" s="1153"/>
      <c r="J3252" s="1154"/>
      <c r="K3252" s="827"/>
      <c r="L3252" s="1537"/>
      <c r="M3252" s="1537"/>
      <c r="N3252" s="1067"/>
      <c r="O3252" s="1067"/>
    </row>
    <row r="3253" spans="1:15" s="886" customFormat="1">
      <c r="A3253" s="883"/>
      <c r="B3253" s="1152"/>
      <c r="C3253" s="884"/>
      <c r="D3253" s="884"/>
      <c r="E3253" s="884"/>
      <c r="F3253" s="895"/>
      <c r="H3253" s="1153"/>
      <c r="J3253" s="1154"/>
      <c r="K3253" s="827"/>
      <c r="L3253" s="1537"/>
      <c r="M3253" s="1537"/>
      <c r="N3253" s="1067"/>
      <c r="O3253" s="1067"/>
    </row>
    <row r="3254" spans="1:15" s="886" customFormat="1">
      <c r="A3254" s="883"/>
      <c r="B3254" s="1152"/>
      <c r="C3254" s="884"/>
      <c r="D3254" s="884"/>
      <c r="E3254" s="884"/>
      <c r="F3254" s="895"/>
      <c r="H3254" s="1153"/>
      <c r="J3254" s="1154"/>
      <c r="K3254" s="827"/>
      <c r="L3254" s="1537"/>
      <c r="M3254" s="1537"/>
      <c r="N3254" s="1067"/>
      <c r="O3254" s="1067"/>
    </row>
    <row r="3255" spans="1:15" s="886" customFormat="1">
      <c r="A3255" s="883"/>
      <c r="B3255" s="1152"/>
      <c r="C3255" s="884"/>
      <c r="D3255" s="884"/>
      <c r="E3255" s="884"/>
      <c r="F3255" s="895"/>
      <c r="H3255" s="1153"/>
      <c r="J3255" s="1154"/>
      <c r="K3255" s="827"/>
      <c r="L3255" s="1537"/>
      <c r="M3255" s="1537"/>
      <c r="N3255" s="1067"/>
      <c r="O3255" s="1067"/>
    </row>
    <row r="3256" spans="1:15" s="886" customFormat="1">
      <c r="A3256" s="883"/>
      <c r="B3256" s="1152"/>
      <c r="C3256" s="884"/>
      <c r="D3256" s="884"/>
      <c r="E3256" s="884"/>
      <c r="F3256" s="895"/>
      <c r="H3256" s="1153"/>
      <c r="J3256" s="1154"/>
      <c r="K3256" s="827"/>
      <c r="L3256" s="1537"/>
      <c r="M3256" s="1537"/>
      <c r="N3256" s="1067"/>
      <c r="O3256" s="1067"/>
    </row>
    <row r="3257" spans="1:15" s="886" customFormat="1">
      <c r="A3257" s="883"/>
      <c r="B3257" s="1152"/>
      <c r="C3257" s="884"/>
      <c r="D3257" s="884"/>
      <c r="E3257" s="884"/>
      <c r="F3257" s="895"/>
      <c r="H3257" s="1153"/>
      <c r="J3257" s="1154"/>
      <c r="K3257" s="827"/>
      <c r="L3257" s="1537"/>
      <c r="M3257" s="1537"/>
      <c r="N3257" s="1067"/>
      <c r="O3257" s="1067"/>
    </row>
    <row r="3258" spans="1:15" s="886" customFormat="1">
      <c r="A3258" s="883"/>
      <c r="B3258" s="1152"/>
      <c r="C3258" s="884"/>
      <c r="D3258" s="884"/>
      <c r="E3258" s="884"/>
      <c r="F3258" s="895"/>
      <c r="H3258" s="1153"/>
      <c r="J3258" s="1154"/>
      <c r="K3258" s="827"/>
      <c r="L3258" s="1537"/>
      <c r="M3258" s="1537"/>
      <c r="N3258" s="1067"/>
      <c r="O3258" s="1067"/>
    </row>
    <row r="3259" spans="1:15" s="886" customFormat="1">
      <c r="A3259" s="883"/>
      <c r="B3259" s="1152"/>
      <c r="C3259" s="884"/>
      <c r="D3259" s="884"/>
      <c r="E3259" s="884"/>
      <c r="F3259" s="895"/>
      <c r="H3259" s="1153"/>
      <c r="J3259" s="1154"/>
      <c r="K3259" s="827"/>
      <c r="L3259" s="1537"/>
      <c r="M3259" s="1537"/>
      <c r="N3259" s="1067"/>
      <c r="O3259" s="1067"/>
    </row>
    <row r="3260" spans="1:15" s="886" customFormat="1">
      <c r="A3260" s="883"/>
      <c r="B3260" s="1152"/>
      <c r="C3260" s="884"/>
      <c r="D3260" s="884"/>
      <c r="E3260" s="884"/>
      <c r="F3260" s="895"/>
      <c r="H3260" s="1153"/>
      <c r="J3260" s="1154"/>
      <c r="K3260" s="827"/>
      <c r="L3260" s="1537"/>
      <c r="M3260" s="1537"/>
      <c r="N3260" s="1067"/>
      <c r="O3260" s="1067"/>
    </row>
    <row r="3261" spans="1:15" s="886" customFormat="1">
      <c r="A3261" s="883"/>
      <c r="B3261" s="1152"/>
      <c r="C3261" s="884"/>
      <c r="D3261" s="884"/>
      <c r="E3261" s="884"/>
      <c r="F3261" s="895"/>
      <c r="H3261" s="1153"/>
      <c r="J3261" s="1154"/>
      <c r="K3261" s="827"/>
      <c r="L3261" s="1537"/>
      <c r="M3261" s="1537"/>
      <c r="N3261" s="1067"/>
      <c r="O3261" s="1067"/>
    </row>
    <row r="3262" spans="1:15" s="886" customFormat="1">
      <c r="A3262" s="883"/>
      <c r="B3262" s="1152"/>
      <c r="C3262" s="884"/>
      <c r="D3262" s="884"/>
      <c r="E3262" s="884"/>
      <c r="F3262" s="895"/>
      <c r="H3262" s="1153"/>
      <c r="J3262" s="1154"/>
      <c r="K3262" s="827"/>
      <c r="L3262" s="1537"/>
      <c r="M3262" s="1537"/>
      <c r="N3262" s="1067"/>
      <c r="O3262" s="1067"/>
    </row>
    <row r="3263" spans="1:15" s="886" customFormat="1">
      <c r="A3263" s="883"/>
      <c r="B3263" s="1152"/>
      <c r="C3263" s="884"/>
      <c r="D3263" s="884"/>
      <c r="E3263" s="884"/>
      <c r="F3263" s="895"/>
      <c r="H3263" s="1153"/>
      <c r="J3263" s="1154"/>
      <c r="K3263" s="827"/>
      <c r="L3263" s="1537"/>
      <c r="M3263" s="1537"/>
      <c r="N3263" s="1067"/>
      <c r="O3263" s="1067"/>
    </row>
    <row r="3264" spans="1:15" s="886" customFormat="1">
      <c r="A3264" s="883"/>
      <c r="B3264" s="1152"/>
      <c r="C3264" s="884"/>
      <c r="D3264" s="884"/>
      <c r="E3264" s="884"/>
      <c r="F3264" s="895"/>
      <c r="H3264" s="1153"/>
      <c r="J3264" s="1154"/>
      <c r="K3264" s="827"/>
      <c r="L3264" s="1537"/>
      <c r="M3264" s="1537"/>
      <c r="N3264" s="1067"/>
      <c r="O3264" s="1067"/>
    </row>
    <row r="3265" spans="1:15" s="886" customFormat="1">
      <c r="A3265" s="883"/>
      <c r="B3265" s="1152"/>
      <c r="C3265" s="884"/>
      <c r="D3265" s="884"/>
      <c r="E3265" s="884"/>
      <c r="F3265" s="895"/>
      <c r="H3265" s="1153"/>
      <c r="J3265" s="1154"/>
      <c r="K3265" s="827"/>
      <c r="L3265" s="1537"/>
      <c r="M3265" s="1537"/>
      <c r="N3265" s="1067"/>
      <c r="O3265" s="1067"/>
    </row>
    <row r="3266" spans="1:15" s="886" customFormat="1">
      <c r="A3266" s="883"/>
      <c r="B3266" s="1152"/>
      <c r="C3266" s="884"/>
      <c r="D3266" s="884"/>
      <c r="E3266" s="884"/>
      <c r="F3266" s="895"/>
      <c r="H3266" s="1153"/>
      <c r="J3266" s="1154"/>
      <c r="K3266" s="827"/>
      <c r="L3266" s="1537"/>
      <c r="M3266" s="1537"/>
      <c r="N3266" s="1067"/>
      <c r="O3266" s="1067"/>
    </row>
    <row r="3267" spans="1:15" s="886" customFormat="1">
      <c r="A3267" s="883"/>
      <c r="B3267" s="1152"/>
      <c r="C3267" s="884"/>
      <c r="D3267" s="884"/>
      <c r="E3267" s="884"/>
      <c r="F3267" s="895"/>
      <c r="H3267" s="1153"/>
      <c r="J3267" s="1154"/>
      <c r="K3267" s="827"/>
      <c r="L3267" s="1537"/>
      <c r="M3267" s="1537"/>
      <c r="N3267" s="1067"/>
      <c r="O3267" s="1067"/>
    </row>
    <row r="3268" spans="1:15" s="886" customFormat="1">
      <c r="A3268" s="883"/>
      <c r="B3268" s="1152"/>
      <c r="C3268" s="884"/>
      <c r="D3268" s="884"/>
      <c r="E3268" s="884"/>
      <c r="F3268" s="895"/>
      <c r="H3268" s="1153"/>
      <c r="J3268" s="1154"/>
      <c r="K3268" s="827"/>
      <c r="L3268" s="1537"/>
      <c r="M3268" s="1537"/>
      <c r="N3268" s="1067"/>
      <c r="O3268" s="1067"/>
    </row>
    <row r="3269" spans="1:15" s="886" customFormat="1">
      <c r="A3269" s="883"/>
      <c r="B3269" s="1152"/>
      <c r="C3269" s="884"/>
      <c r="D3269" s="884"/>
      <c r="E3269" s="884"/>
      <c r="F3269" s="895"/>
      <c r="H3269" s="1153"/>
      <c r="J3269" s="1154"/>
      <c r="K3269" s="827"/>
      <c r="L3269" s="1537"/>
      <c r="M3269" s="1537"/>
      <c r="N3269" s="1067"/>
      <c r="O3269" s="1067"/>
    </row>
    <row r="3270" spans="1:15" s="886" customFormat="1">
      <c r="A3270" s="883"/>
      <c r="B3270" s="1152"/>
      <c r="C3270" s="884"/>
      <c r="D3270" s="884"/>
      <c r="E3270" s="884"/>
      <c r="F3270" s="895"/>
      <c r="H3270" s="1153"/>
      <c r="J3270" s="1154"/>
      <c r="K3270" s="827"/>
      <c r="L3270" s="1537"/>
      <c r="M3270" s="1537"/>
      <c r="N3270" s="1067"/>
      <c r="O3270" s="1067"/>
    </row>
    <row r="3271" spans="1:15" s="886" customFormat="1">
      <c r="A3271" s="883"/>
      <c r="B3271" s="1152"/>
      <c r="C3271" s="884"/>
      <c r="D3271" s="884"/>
      <c r="E3271" s="884"/>
      <c r="F3271" s="895"/>
      <c r="H3271" s="1153"/>
      <c r="J3271" s="1154"/>
      <c r="K3271" s="827"/>
      <c r="L3271" s="1537"/>
      <c r="M3271" s="1537"/>
      <c r="N3271" s="1067"/>
      <c r="O3271" s="1067"/>
    </row>
    <row r="3272" spans="1:15" s="886" customFormat="1">
      <c r="A3272" s="883"/>
      <c r="B3272" s="1152"/>
      <c r="C3272" s="884"/>
      <c r="D3272" s="884"/>
      <c r="E3272" s="884"/>
      <c r="F3272" s="895"/>
      <c r="H3272" s="1153"/>
      <c r="J3272" s="1154"/>
      <c r="K3272" s="827"/>
      <c r="L3272" s="1537"/>
      <c r="M3272" s="1537"/>
      <c r="N3272" s="1067"/>
      <c r="O3272" s="1067"/>
    </row>
    <row r="3273" spans="1:15" s="886" customFormat="1">
      <c r="A3273" s="883"/>
      <c r="B3273" s="1152"/>
      <c r="C3273" s="884"/>
      <c r="D3273" s="884"/>
      <c r="E3273" s="884"/>
      <c r="F3273" s="895"/>
      <c r="H3273" s="1153"/>
      <c r="J3273" s="1154"/>
      <c r="K3273" s="827"/>
      <c r="L3273" s="1537"/>
      <c r="M3273" s="1537"/>
      <c r="N3273" s="1067"/>
      <c r="O3273" s="1067"/>
    </row>
    <row r="3274" spans="1:15" s="886" customFormat="1">
      <c r="A3274" s="883"/>
      <c r="B3274" s="1152"/>
      <c r="C3274" s="884"/>
      <c r="D3274" s="884"/>
      <c r="E3274" s="884"/>
      <c r="F3274" s="895"/>
      <c r="H3274" s="1153"/>
      <c r="J3274" s="1154"/>
      <c r="K3274" s="827"/>
      <c r="L3274" s="1537"/>
      <c r="M3274" s="1537"/>
      <c r="N3274" s="1067"/>
      <c r="O3274" s="1067"/>
    </row>
    <row r="3275" spans="1:15" s="886" customFormat="1">
      <c r="A3275" s="883"/>
      <c r="B3275" s="1152"/>
      <c r="C3275" s="884"/>
      <c r="D3275" s="884"/>
      <c r="E3275" s="884"/>
      <c r="F3275" s="895"/>
      <c r="H3275" s="1153"/>
      <c r="J3275" s="1154"/>
      <c r="K3275" s="827"/>
      <c r="L3275" s="1537"/>
      <c r="M3275" s="1537"/>
      <c r="N3275" s="1067"/>
      <c r="O3275" s="1067"/>
    </row>
    <row r="3276" spans="1:15" s="886" customFormat="1">
      <c r="A3276" s="883"/>
      <c r="B3276" s="1152"/>
      <c r="C3276" s="884"/>
      <c r="D3276" s="884"/>
      <c r="E3276" s="884"/>
      <c r="F3276" s="895"/>
      <c r="H3276" s="1153"/>
      <c r="J3276" s="1154"/>
      <c r="K3276" s="827"/>
      <c r="L3276" s="1537"/>
      <c r="M3276" s="1537"/>
      <c r="N3276" s="1067"/>
      <c r="O3276" s="1067"/>
    </row>
    <row r="3277" spans="1:15" s="886" customFormat="1">
      <c r="A3277" s="883"/>
      <c r="B3277" s="1152"/>
      <c r="C3277" s="884"/>
      <c r="D3277" s="884"/>
      <c r="E3277" s="884"/>
      <c r="F3277" s="895"/>
      <c r="H3277" s="1153"/>
      <c r="J3277" s="1154"/>
      <c r="K3277" s="827"/>
      <c r="L3277" s="1537"/>
      <c r="M3277" s="1537"/>
      <c r="N3277" s="1067"/>
      <c r="O3277" s="1067"/>
    </row>
    <row r="3278" spans="1:15" s="886" customFormat="1">
      <c r="A3278" s="883"/>
      <c r="B3278" s="1152"/>
      <c r="C3278" s="884"/>
      <c r="D3278" s="884"/>
      <c r="E3278" s="884"/>
      <c r="F3278" s="895"/>
      <c r="H3278" s="1153"/>
      <c r="J3278" s="1154"/>
      <c r="K3278" s="827"/>
      <c r="L3278" s="1537"/>
      <c r="M3278" s="1537"/>
      <c r="N3278" s="1067"/>
      <c r="O3278" s="1067"/>
    </row>
    <row r="3279" spans="1:15" s="886" customFormat="1">
      <c r="A3279" s="883"/>
      <c r="B3279" s="1152"/>
      <c r="C3279" s="884"/>
      <c r="D3279" s="884"/>
      <c r="E3279" s="884"/>
      <c r="F3279" s="895"/>
      <c r="H3279" s="1153"/>
      <c r="J3279" s="1154"/>
      <c r="K3279" s="827"/>
      <c r="L3279" s="1537"/>
      <c r="M3279" s="1537"/>
      <c r="N3279" s="1067"/>
      <c r="O3279" s="1067"/>
    </row>
    <row r="3280" spans="1:15" s="886" customFormat="1">
      <c r="A3280" s="883"/>
      <c r="B3280" s="1152"/>
      <c r="C3280" s="884"/>
      <c r="D3280" s="884"/>
      <c r="E3280" s="884"/>
      <c r="F3280" s="895"/>
      <c r="H3280" s="1153"/>
      <c r="J3280" s="1154"/>
      <c r="K3280" s="827"/>
      <c r="L3280" s="1537"/>
      <c r="M3280" s="1537"/>
      <c r="N3280" s="1067"/>
      <c r="O3280" s="1067"/>
    </row>
    <row r="3281" spans="1:15" s="886" customFormat="1">
      <c r="A3281" s="883"/>
      <c r="B3281" s="1152"/>
      <c r="C3281" s="884"/>
      <c r="D3281" s="884"/>
      <c r="E3281" s="884"/>
      <c r="F3281" s="895"/>
      <c r="H3281" s="1153"/>
      <c r="J3281" s="1154"/>
      <c r="K3281" s="827"/>
      <c r="L3281" s="1537"/>
      <c r="M3281" s="1537"/>
      <c r="N3281" s="1067"/>
      <c r="O3281" s="1067"/>
    </row>
    <row r="3282" spans="1:15" s="886" customFormat="1">
      <c r="A3282" s="883"/>
      <c r="B3282" s="1152"/>
      <c r="C3282" s="884"/>
      <c r="D3282" s="884"/>
      <c r="E3282" s="884"/>
      <c r="F3282" s="895"/>
      <c r="H3282" s="1153"/>
      <c r="J3282" s="1154"/>
      <c r="K3282" s="827"/>
      <c r="L3282" s="1537"/>
      <c r="M3282" s="1537"/>
      <c r="N3282" s="1067"/>
      <c r="O3282" s="1067"/>
    </row>
    <row r="3283" spans="1:15" s="886" customFormat="1">
      <c r="A3283" s="883"/>
      <c r="B3283" s="1152"/>
      <c r="C3283" s="884"/>
      <c r="D3283" s="884"/>
      <c r="E3283" s="884"/>
      <c r="F3283" s="895"/>
      <c r="H3283" s="1153"/>
      <c r="J3283" s="1154"/>
      <c r="K3283" s="827"/>
      <c r="L3283" s="1537"/>
      <c r="M3283" s="1537"/>
      <c r="N3283" s="1067"/>
      <c r="O3283" s="1067"/>
    </row>
    <row r="3284" spans="1:15" s="886" customFormat="1">
      <c r="A3284" s="883"/>
      <c r="B3284" s="1152"/>
      <c r="C3284" s="884"/>
      <c r="D3284" s="884"/>
      <c r="E3284" s="884"/>
      <c r="F3284" s="895"/>
      <c r="H3284" s="1153"/>
      <c r="J3284" s="1154"/>
      <c r="K3284" s="827"/>
      <c r="L3284" s="1537"/>
      <c r="M3284" s="1537"/>
      <c r="N3284" s="1067"/>
      <c r="O3284" s="1067"/>
    </row>
    <row r="3285" spans="1:15" s="886" customFormat="1">
      <c r="A3285" s="883"/>
      <c r="B3285" s="1152"/>
      <c r="C3285" s="884"/>
      <c r="D3285" s="884"/>
      <c r="E3285" s="884"/>
      <c r="F3285" s="895"/>
      <c r="H3285" s="1153"/>
      <c r="J3285" s="1154"/>
      <c r="K3285" s="827"/>
      <c r="L3285" s="1537"/>
      <c r="M3285" s="1537"/>
      <c r="N3285" s="1067"/>
      <c r="O3285" s="1067"/>
    </row>
    <row r="3286" spans="1:15" s="886" customFormat="1">
      <c r="A3286" s="883"/>
      <c r="B3286" s="1152"/>
      <c r="C3286" s="884"/>
      <c r="D3286" s="884"/>
      <c r="E3286" s="884"/>
      <c r="F3286" s="895"/>
      <c r="H3286" s="1153"/>
      <c r="J3286" s="1154"/>
      <c r="K3286" s="827"/>
      <c r="L3286" s="1537"/>
      <c r="M3286" s="1537"/>
      <c r="N3286" s="1067"/>
      <c r="O3286" s="1067"/>
    </row>
    <row r="3287" spans="1:15" s="886" customFormat="1">
      <c r="A3287" s="883"/>
      <c r="B3287" s="1152"/>
      <c r="C3287" s="884"/>
      <c r="D3287" s="884"/>
      <c r="E3287" s="884"/>
      <c r="F3287" s="895"/>
      <c r="H3287" s="1153"/>
      <c r="J3287" s="1154"/>
      <c r="K3287" s="827"/>
      <c r="L3287" s="1537"/>
      <c r="M3287" s="1537"/>
      <c r="N3287" s="1067"/>
      <c r="O3287" s="1067"/>
    </row>
    <row r="3288" spans="1:15" s="886" customFormat="1">
      <c r="A3288" s="883"/>
      <c r="B3288" s="1152"/>
      <c r="C3288" s="884"/>
      <c r="D3288" s="884"/>
      <c r="E3288" s="884"/>
      <c r="F3288" s="895"/>
      <c r="H3288" s="1153"/>
      <c r="J3288" s="1154"/>
      <c r="K3288" s="827"/>
      <c r="L3288" s="1537"/>
      <c r="M3288" s="1537"/>
      <c r="N3288" s="1067"/>
      <c r="O3288" s="1067"/>
    </row>
    <row r="3289" spans="1:15" s="886" customFormat="1">
      <c r="A3289" s="883"/>
      <c r="B3289" s="1152"/>
      <c r="C3289" s="884"/>
      <c r="D3289" s="884"/>
      <c r="E3289" s="884"/>
      <c r="F3289" s="895"/>
      <c r="H3289" s="1153"/>
      <c r="J3289" s="1154"/>
      <c r="K3289" s="827"/>
      <c r="L3289" s="1537"/>
      <c r="M3289" s="1537"/>
      <c r="N3289" s="1067"/>
      <c r="O3289" s="1067"/>
    </row>
    <row r="3290" spans="1:15" s="886" customFormat="1">
      <c r="A3290" s="883"/>
      <c r="B3290" s="1152"/>
      <c r="C3290" s="884"/>
      <c r="D3290" s="884"/>
      <c r="E3290" s="884"/>
      <c r="F3290" s="895"/>
      <c r="H3290" s="1153"/>
      <c r="J3290" s="1154"/>
      <c r="K3290" s="827"/>
      <c r="L3290" s="1537"/>
      <c r="M3290" s="1537"/>
      <c r="N3290" s="1067"/>
      <c r="O3290" s="1067"/>
    </row>
    <row r="3291" spans="1:15" s="886" customFormat="1">
      <c r="A3291" s="883"/>
      <c r="B3291" s="1152"/>
      <c r="C3291" s="884"/>
      <c r="D3291" s="884"/>
      <c r="E3291" s="884"/>
      <c r="F3291" s="895"/>
      <c r="H3291" s="1153"/>
      <c r="J3291" s="1154"/>
      <c r="K3291" s="827"/>
      <c r="L3291" s="1537"/>
      <c r="M3291" s="1537"/>
      <c r="N3291" s="1067"/>
      <c r="O3291" s="1067"/>
    </row>
    <row r="3292" spans="1:15" s="886" customFormat="1">
      <c r="A3292" s="883"/>
      <c r="B3292" s="1152"/>
      <c r="C3292" s="884"/>
      <c r="D3292" s="884"/>
      <c r="E3292" s="884"/>
      <c r="F3292" s="895"/>
      <c r="H3292" s="1153"/>
      <c r="J3292" s="1154"/>
      <c r="K3292" s="827"/>
      <c r="L3292" s="1537"/>
      <c r="M3292" s="1537"/>
      <c r="N3292" s="1067"/>
      <c r="O3292" s="1067"/>
    </row>
    <row r="3293" spans="1:15" s="886" customFormat="1">
      <c r="A3293" s="883"/>
      <c r="B3293" s="1152"/>
      <c r="C3293" s="884"/>
      <c r="D3293" s="884"/>
      <c r="E3293" s="884"/>
      <c r="F3293" s="895"/>
      <c r="H3293" s="1153"/>
      <c r="J3293" s="1154"/>
      <c r="K3293" s="827"/>
      <c r="L3293" s="1537"/>
      <c r="M3293" s="1537"/>
      <c r="N3293" s="1067"/>
      <c r="O3293" s="1067"/>
    </row>
    <row r="3294" spans="1:15" s="886" customFormat="1">
      <c r="A3294" s="883"/>
      <c r="B3294" s="1152"/>
      <c r="C3294" s="884"/>
      <c r="D3294" s="884"/>
      <c r="E3294" s="884"/>
      <c r="F3294" s="895"/>
      <c r="H3294" s="1153"/>
      <c r="J3294" s="1154"/>
      <c r="K3294" s="827"/>
      <c r="L3294" s="1537"/>
      <c r="M3294" s="1537"/>
      <c r="N3294" s="1067"/>
      <c r="O3294" s="1067"/>
    </row>
    <row r="3295" spans="1:15" s="886" customFormat="1">
      <c r="A3295" s="883"/>
      <c r="B3295" s="1152"/>
      <c r="C3295" s="884"/>
      <c r="D3295" s="884"/>
      <c r="E3295" s="884"/>
      <c r="F3295" s="895"/>
      <c r="H3295" s="1153"/>
      <c r="J3295" s="1154"/>
      <c r="K3295" s="827"/>
      <c r="L3295" s="1537"/>
      <c r="M3295" s="1537"/>
      <c r="N3295" s="1067"/>
      <c r="O3295" s="1067"/>
    </row>
    <row r="3296" spans="1:15" s="886" customFormat="1">
      <c r="A3296" s="883"/>
      <c r="B3296" s="1152"/>
      <c r="C3296" s="884"/>
      <c r="D3296" s="884"/>
      <c r="E3296" s="884"/>
      <c r="F3296" s="895"/>
      <c r="H3296" s="1153"/>
      <c r="J3296" s="1154"/>
      <c r="K3296" s="827"/>
      <c r="L3296" s="1537"/>
      <c r="M3296" s="1537"/>
      <c r="N3296" s="1067"/>
      <c r="O3296" s="1067"/>
    </row>
    <row r="3297" spans="1:15" s="886" customFormat="1">
      <c r="A3297" s="883"/>
      <c r="B3297" s="1152"/>
      <c r="C3297" s="884"/>
      <c r="D3297" s="884"/>
      <c r="E3297" s="884"/>
      <c r="F3297" s="895"/>
      <c r="H3297" s="1153"/>
      <c r="J3297" s="1154"/>
      <c r="K3297" s="827"/>
      <c r="L3297" s="1537"/>
      <c r="M3297" s="1537"/>
      <c r="N3297" s="1067"/>
      <c r="O3297" s="1067"/>
    </row>
    <row r="3298" spans="1:15" s="886" customFormat="1">
      <c r="A3298" s="883"/>
      <c r="B3298" s="1152"/>
      <c r="C3298" s="884"/>
      <c r="D3298" s="884"/>
      <c r="E3298" s="884"/>
      <c r="F3298" s="895"/>
      <c r="H3298" s="1153"/>
      <c r="J3298" s="1154"/>
      <c r="K3298" s="827"/>
      <c r="L3298" s="1537"/>
      <c r="M3298" s="1537"/>
      <c r="N3298" s="1067"/>
      <c r="O3298" s="1067"/>
    </row>
    <row r="3299" spans="1:15" s="886" customFormat="1">
      <c r="A3299" s="883"/>
      <c r="B3299" s="1152"/>
      <c r="C3299" s="884"/>
      <c r="D3299" s="884"/>
      <c r="E3299" s="884"/>
      <c r="F3299" s="895"/>
      <c r="H3299" s="1153"/>
      <c r="J3299" s="1154"/>
      <c r="K3299" s="827"/>
      <c r="L3299" s="1537"/>
      <c r="M3299" s="1537"/>
      <c r="N3299" s="1067"/>
      <c r="O3299" s="1067"/>
    </row>
    <row r="3300" spans="1:15" s="886" customFormat="1">
      <c r="A3300" s="883"/>
      <c r="B3300" s="1152"/>
      <c r="C3300" s="884"/>
      <c r="D3300" s="884"/>
      <c r="E3300" s="884"/>
      <c r="F3300" s="895"/>
      <c r="H3300" s="1153"/>
      <c r="J3300" s="1154"/>
      <c r="K3300" s="827"/>
      <c r="L3300" s="1537"/>
      <c r="M3300" s="1537"/>
      <c r="N3300" s="1067"/>
      <c r="O3300" s="1067"/>
    </row>
    <row r="3301" spans="1:15" s="886" customFormat="1">
      <c r="A3301" s="883"/>
      <c r="B3301" s="1152"/>
      <c r="C3301" s="884"/>
      <c r="D3301" s="884"/>
      <c r="E3301" s="884"/>
      <c r="F3301" s="895"/>
      <c r="H3301" s="1153"/>
      <c r="J3301" s="1154"/>
      <c r="K3301" s="827"/>
      <c r="L3301" s="1537"/>
      <c r="M3301" s="1537"/>
      <c r="N3301" s="1067"/>
      <c r="O3301" s="1067"/>
    </row>
    <row r="3302" spans="1:15" s="886" customFormat="1">
      <c r="A3302" s="883"/>
      <c r="B3302" s="1152"/>
      <c r="C3302" s="884"/>
      <c r="D3302" s="884"/>
      <c r="E3302" s="884"/>
      <c r="F3302" s="895"/>
      <c r="H3302" s="1153"/>
      <c r="J3302" s="1154"/>
      <c r="K3302" s="827"/>
      <c r="L3302" s="1537"/>
      <c r="M3302" s="1537"/>
      <c r="N3302" s="1067"/>
      <c r="O3302" s="1067"/>
    </row>
    <row r="3303" spans="1:15" s="886" customFormat="1">
      <c r="A3303" s="883"/>
      <c r="B3303" s="1152"/>
      <c r="C3303" s="884"/>
      <c r="D3303" s="884"/>
      <c r="E3303" s="884"/>
      <c r="F3303" s="895"/>
      <c r="H3303" s="1153"/>
      <c r="J3303" s="1154"/>
      <c r="K3303" s="827"/>
      <c r="L3303" s="1537"/>
      <c r="M3303" s="1537"/>
      <c r="N3303" s="1067"/>
      <c r="O3303" s="1067"/>
    </row>
    <row r="3304" spans="1:15" s="886" customFormat="1">
      <c r="A3304" s="883"/>
      <c r="B3304" s="1152"/>
      <c r="C3304" s="884"/>
      <c r="D3304" s="884"/>
      <c r="E3304" s="884"/>
      <c r="F3304" s="895"/>
      <c r="H3304" s="1153"/>
      <c r="J3304" s="1154"/>
      <c r="K3304" s="827"/>
      <c r="L3304" s="1537"/>
      <c r="M3304" s="1537"/>
      <c r="N3304" s="1067"/>
      <c r="O3304" s="1067"/>
    </row>
    <row r="3305" spans="1:15" s="886" customFormat="1">
      <c r="A3305" s="883"/>
      <c r="B3305" s="1152"/>
      <c r="C3305" s="884"/>
      <c r="D3305" s="884"/>
      <c r="E3305" s="884"/>
      <c r="F3305" s="895"/>
      <c r="H3305" s="1153"/>
      <c r="J3305" s="1154"/>
      <c r="K3305" s="827"/>
      <c r="L3305" s="1537"/>
      <c r="M3305" s="1537"/>
      <c r="N3305" s="1067"/>
      <c r="O3305" s="1067"/>
    </row>
    <row r="3306" spans="1:15" s="886" customFormat="1">
      <c r="A3306" s="883"/>
      <c r="B3306" s="1152"/>
      <c r="C3306" s="884"/>
      <c r="D3306" s="884"/>
      <c r="E3306" s="884"/>
      <c r="F3306" s="895"/>
      <c r="H3306" s="1153"/>
      <c r="J3306" s="1154"/>
      <c r="K3306" s="827"/>
      <c r="L3306" s="1537"/>
      <c r="M3306" s="1537"/>
      <c r="N3306" s="1067"/>
      <c r="O3306" s="1067"/>
    </row>
    <row r="3307" spans="1:15" s="886" customFormat="1">
      <c r="A3307" s="883"/>
      <c r="B3307" s="1152"/>
      <c r="C3307" s="884"/>
      <c r="D3307" s="884"/>
      <c r="E3307" s="884"/>
      <c r="F3307" s="895"/>
      <c r="H3307" s="1153"/>
      <c r="J3307" s="1154"/>
      <c r="K3307" s="827"/>
      <c r="L3307" s="1537"/>
      <c r="M3307" s="1537"/>
      <c r="N3307" s="1067"/>
      <c r="O3307" s="1067"/>
    </row>
    <row r="3308" spans="1:15" s="886" customFormat="1">
      <c r="A3308" s="883"/>
      <c r="B3308" s="1152"/>
      <c r="C3308" s="884"/>
      <c r="D3308" s="884"/>
      <c r="E3308" s="884"/>
      <c r="F3308" s="895"/>
      <c r="H3308" s="1153"/>
      <c r="J3308" s="1154"/>
      <c r="K3308" s="827"/>
      <c r="L3308" s="1537"/>
      <c r="M3308" s="1537"/>
      <c r="N3308" s="1067"/>
      <c r="O3308" s="1067"/>
    </row>
    <row r="3309" spans="1:15" s="886" customFormat="1">
      <c r="A3309" s="883"/>
      <c r="B3309" s="1152"/>
      <c r="C3309" s="884"/>
      <c r="D3309" s="884"/>
      <c r="E3309" s="884"/>
      <c r="F3309" s="895"/>
      <c r="H3309" s="1153"/>
      <c r="J3309" s="1154"/>
      <c r="K3309" s="827"/>
      <c r="L3309" s="1537"/>
      <c r="M3309" s="1537"/>
      <c r="N3309" s="1067"/>
      <c r="O3309" s="1067"/>
    </row>
    <row r="3310" spans="1:15" s="886" customFormat="1">
      <c r="A3310" s="883"/>
      <c r="B3310" s="1152"/>
      <c r="C3310" s="884"/>
      <c r="D3310" s="884"/>
      <c r="E3310" s="884"/>
      <c r="F3310" s="895"/>
      <c r="H3310" s="1153"/>
      <c r="J3310" s="1154"/>
      <c r="K3310" s="827"/>
      <c r="L3310" s="1537"/>
      <c r="M3310" s="1537"/>
      <c r="N3310" s="1067"/>
      <c r="O3310" s="1067"/>
    </row>
    <row r="3311" spans="1:15" s="886" customFormat="1">
      <c r="A3311" s="883"/>
      <c r="B3311" s="1152"/>
      <c r="C3311" s="884"/>
      <c r="D3311" s="884"/>
      <c r="E3311" s="884"/>
      <c r="F3311" s="895"/>
      <c r="H3311" s="1153"/>
      <c r="J3311" s="1154"/>
      <c r="K3311" s="827"/>
      <c r="L3311" s="1537"/>
      <c r="M3311" s="1537"/>
      <c r="N3311" s="1067"/>
      <c r="O3311" s="1067"/>
    </row>
    <row r="3312" spans="1:15" s="886" customFormat="1">
      <c r="A3312" s="883"/>
      <c r="B3312" s="1152"/>
      <c r="C3312" s="884"/>
      <c r="D3312" s="884"/>
      <c r="E3312" s="884"/>
      <c r="F3312" s="895"/>
      <c r="H3312" s="1153"/>
      <c r="J3312" s="1154"/>
      <c r="K3312" s="827"/>
      <c r="L3312" s="1537"/>
      <c r="M3312" s="1537"/>
      <c r="N3312" s="1067"/>
      <c r="O3312" s="1067"/>
    </row>
    <row r="3313" spans="1:15" s="886" customFormat="1">
      <c r="A3313" s="883"/>
      <c r="B3313" s="1152"/>
      <c r="C3313" s="884"/>
      <c r="D3313" s="884"/>
      <c r="E3313" s="884"/>
      <c r="F3313" s="895"/>
      <c r="H3313" s="1153"/>
      <c r="J3313" s="1154"/>
      <c r="K3313" s="827"/>
      <c r="L3313" s="1537"/>
      <c r="M3313" s="1537"/>
      <c r="N3313" s="1067"/>
      <c r="O3313" s="1067"/>
    </row>
    <row r="3314" spans="1:15" s="886" customFormat="1">
      <c r="A3314" s="883"/>
      <c r="B3314" s="1152"/>
      <c r="C3314" s="884"/>
      <c r="D3314" s="884"/>
      <c r="E3314" s="884"/>
      <c r="F3314" s="895"/>
      <c r="H3314" s="1153"/>
      <c r="J3314" s="1154"/>
      <c r="K3314" s="827"/>
      <c r="L3314" s="1537"/>
      <c r="M3314" s="1537"/>
      <c r="N3314" s="1067"/>
      <c r="O3314" s="1067"/>
    </row>
    <row r="3315" spans="1:15" s="886" customFormat="1">
      <c r="A3315" s="883"/>
      <c r="B3315" s="1152"/>
      <c r="C3315" s="884"/>
      <c r="D3315" s="884"/>
      <c r="E3315" s="884"/>
      <c r="F3315" s="895"/>
      <c r="H3315" s="1153"/>
      <c r="J3315" s="1154"/>
      <c r="K3315" s="827"/>
      <c r="L3315" s="1537"/>
      <c r="M3315" s="1537"/>
      <c r="N3315" s="1067"/>
      <c r="O3315" s="1067"/>
    </row>
    <row r="3316" spans="1:15" s="886" customFormat="1">
      <c r="A3316" s="883"/>
      <c r="B3316" s="1152"/>
      <c r="C3316" s="884"/>
      <c r="D3316" s="884"/>
      <c r="E3316" s="884"/>
      <c r="F3316" s="895"/>
      <c r="H3316" s="1153"/>
      <c r="J3316" s="1154"/>
      <c r="K3316" s="827"/>
      <c r="L3316" s="1537"/>
      <c r="M3316" s="1537"/>
      <c r="N3316" s="1067"/>
      <c r="O3316" s="1067"/>
    </row>
    <row r="3317" spans="1:15" s="886" customFormat="1">
      <c r="A3317" s="883"/>
      <c r="B3317" s="1152"/>
      <c r="C3317" s="884"/>
      <c r="D3317" s="884"/>
      <c r="E3317" s="884"/>
      <c r="F3317" s="895"/>
      <c r="H3317" s="1153"/>
      <c r="J3317" s="1154"/>
      <c r="K3317" s="827"/>
      <c r="L3317" s="1537"/>
      <c r="M3317" s="1537"/>
      <c r="N3317" s="1067"/>
      <c r="O3317" s="1067"/>
    </row>
    <row r="3318" spans="1:15" s="886" customFormat="1">
      <c r="A3318" s="883"/>
      <c r="B3318" s="1152"/>
      <c r="C3318" s="884"/>
      <c r="D3318" s="884"/>
      <c r="E3318" s="884"/>
      <c r="F3318" s="895"/>
      <c r="H3318" s="1153"/>
      <c r="J3318" s="1154"/>
      <c r="K3318" s="827"/>
      <c r="L3318" s="1537"/>
      <c r="M3318" s="1537"/>
      <c r="N3318" s="1067"/>
      <c r="O3318" s="1067"/>
    </row>
    <row r="3319" spans="1:15" s="886" customFormat="1">
      <c r="A3319" s="883"/>
      <c r="B3319" s="1152"/>
      <c r="C3319" s="884"/>
      <c r="D3319" s="884"/>
      <c r="E3319" s="884"/>
      <c r="F3319" s="895"/>
      <c r="H3319" s="1153"/>
      <c r="J3319" s="1154"/>
      <c r="K3319" s="827"/>
      <c r="L3319" s="1537"/>
      <c r="M3319" s="1537"/>
      <c r="N3319" s="1067"/>
      <c r="O3319" s="1067"/>
    </row>
    <row r="3320" spans="1:15" s="886" customFormat="1">
      <c r="A3320" s="883"/>
      <c r="B3320" s="1152"/>
      <c r="C3320" s="884"/>
      <c r="D3320" s="884"/>
      <c r="E3320" s="884"/>
      <c r="F3320" s="895"/>
      <c r="H3320" s="1153"/>
      <c r="J3320" s="1154"/>
      <c r="K3320" s="827"/>
      <c r="L3320" s="1537"/>
      <c r="M3320" s="1537"/>
      <c r="N3320" s="1067"/>
      <c r="O3320" s="1067"/>
    </row>
    <row r="3321" spans="1:15" s="886" customFormat="1">
      <c r="A3321" s="883"/>
      <c r="B3321" s="1152"/>
      <c r="C3321" s="884"/>
      <c r="D3321" s="884"/>
      <c r="E3321" s="884"/>
      <c r="F3321" s="895"/>
      <c r="H3321" s="1153"/>
      <c r="J3321" s="1154"/>
      <c r="K3321" s="827"/>
      <c r="L3321" s="1537"/>
      <c r="M3321" s="1537"/>
      <c r="N3321" s="1067"/>
      <c r="O3321" s="1067"/>
    </row>
    <row r="3322" spans="1:15" s="886" customFormat="1">
      <c r="A3322" s="883"/>
      <c r="B3322" s="1152"/>
      <c r="C3322" s="884"/>
      <c r="D3322" s="884"/>
      <c r="E3322" s="884"/>
      <c r="F3322" s="895"/>
      <c r="H3322" s="1153"/>
      <c r="J3322" s="1154"/>
      <c r="K3322" s="827"/>
      <c r="L3322" s="1537"/>
      <c r="M3322" s="1537"/>
      <c r="N3322" s="1067"/>
      <c r="O3322" s="1067"/>
    </row>
    <row r="3323" spans="1:15" s="886" customFormat="1">
      <c r="A3323" s="883"/>
      <c r="B3323" s="1152"/>
      <c r="C3323" s="884"/>
      <c r="D3323" s="884"/>
      <c r="E3323" s="884"/>
      <c r="F3323" s="895"/>
      <c r="H3323" s="1153"/>
      <c r="J3323" s="1154"/>
      <c r="K3323" s="827"/>
      <c r="L3323" s="1537"/>
      <c r="M3323" s="1537"/>
      <c r="N3323" s="1067"/>
      <c r="O3323" s="1067"/>
    </row>
    <row r="3324" spans="1:15" s="886" customFormat="1">
      <c r="A3324" s="883"/>
      <c r="B3324" s="1152"/>
      <c r="C3324" s="884"/>
      <c r="D3324" s="884"/>
      <c r="E3324" s="884"/>
      <c r="F3324" s="895"/>
      <c r="H3324" s="1153"/>
      <c r="J3324" s="1154"/>
      <c r="K3324" s="827"/>
      <c r="L3324" s="1537"/>
      <c r="M3324" s="1537"/>
      <c r="N3324" s="1067"/>
      <c r="O3324" s="1067"/>
    </row>
    <row r="3325" spans="1:15" s="886" customFormat="1">
      <c r="A3325" s="883"/>
      <c r="B3325" s="1152"/>
      <c r="C3325" s="884"/>
      <c r="D3325" s="884"/>
      <c r="E3325" s="884"/>
      <c r="F3325" s="895"/>
      <c r="H3325" s="1153"/>
      <c r="J3325" s="1154"/>
      <c r="K3325" s="827"/>
      <c r="L3325" s="1537"/>
      <c r="M3325" s="1537"/>
      <c r="N3325" s="1067"/>
      <c r="O3325" s="1067"/>
    </row>
    <row r="3326" spans="1:15" s="886" customFormat="1">
      <c r="A3326" s="883"/>
      <c r="B3326" s="1152"/>
      <c r="C3326" s="884"/>
      <c r="D3326" s="884"/>
      <c r="E3326" s="884"/>
      <c r="F3326" s="895"/>
      <c r="H3326" s="1153"/>
      <c r="J3326" s="1154"/>
      <c r="K3326" s="827"/>
      <c r="L3326" s="1537"/>
      <c r="M3326" s="1537"/>
      <c r="N3326" s="1067"/>
      <c r="O3326" s="1067"/>
    </row>
    <row r="3327" spans="1:15" s="886" customFormat="1">
      <c r="A3327" s="883"/>
      <c r="B3327" s="1152"/>
      <c r="C3327" s="884"/>
      <c r="D3327" s="884"/>
      <c r="E3327" s="884"/>
      <c r="F3327" s="895"/>
      <c r="H3327" s="1153"/>
      <c r="J3327" s="1154"/>
      <c r="K3327" s="827"/>
      <c r="L3327" s="1537"/>
      <c r="M3327" s="1537"/>
      <c r="N3327" s="1067"/>
      <c r="O3327" s="1067"/>
    </row>
    <row r="3328" spans="1:15" s="886" customFormat="1">
      <c r="A3328" s="883"/>
      <c r="B3328" s="1152"/>
      <c r="C3328" s="884"/>
      <c r="D3328" s="884"/>
      <c r="E3328" s="884"/>
      <c r="F3328" s="895"/>
      <c r="H3328" s="1153"/>
      <c r="J3328" s="1154"/>
      <c r="K3328" s="827"/>
      <c r="L3328" s="1537"/>
      <c r="M3328" s="1537"/>
      <c r="N3328" s="1067"/>
      <c r="O3328" s="1067"/>
    </row>
    <row r="3329" spans="1:15" s="886" customFormat="1">
      <c r="A3329" s="883"/>
      <c r="B3329" s="1152"/>
      <c r="C3329" s="884"/>
      <c r="D3329" s="884"/>
      <c r="E3329" s="884"/>
      <c r="F3329" s="895"/>
      <c r="H3329" s="1153"/>
      <c r="J3329" s="1154"/>
      <c r="K3329" s="827"/>
      <c r="L3329" s="1537"/>
      <c r="M3329" s="1537"/>
      <c r="N3329" s="1067"/>
      <c r="O3329" s="1067"/>
    </row>
    <row r="3330" spans="1:15" s="886" customFormat="1">
      <c r="A3330" s="883"/>
      <c r="B3330" s="1152"/>
      <c r="C3330" s="884"/>
      <c r="D3330" s="884"/>
      <c r="E3330" s="884"/>
      <c r="F3330" s="895"/>
      <c r="H3330" s="1153"/>
      <c r="J3330" s="1154"/>
      <c r="K3330" s="827"/>
      <c r="L3330" s="1537"/>
      <c r="M3330" s="1537"/>
      <c r="N3330" s="1067"/>
      <c r="O3330" s="1067"/>
    </row>
    <row r="3331" spans="1:15" s="886" customFormat="1">
      <c r="A3331" s="883"/>
      <c r="B3331" s="1152"/>
      <c r="C3331" s="884"/>
      <c r="D3331" s="884"/>
      <c r="E3331" s="884"/>
      <c r="F3331" s="895"/>
      <c r="H3331" s="1153"/>
      <c r="J3331" s="1154"/>
      <c r="K3331" s="827"/>
      <c r="L3331" s="1537"/>
      <c r="M3331" s="1537"/>
      <c r="N3331" s="1067"/>
      <c r="O3331" s="1067"/>
    </row>
    <row r="3332" spans="1:15" s="886" customFormat="1">
      <c r="A3332" s="883"/>
      <c r="B3332" s="1152"/>
      <c r="C3332" s="884"/>
      <c r="D3332" s="884"/>
      <c r="E3332" s="884"/>
      <c r="F3332" s="895"/>
      <c r="H3332" s="1153"/>
      <c r="J3332" s="1154"/>
      <c r="K3332" s="827"/>
      <c r="L3332" s="1537"/>
      <c r="M3332" s="1537"/>
      <c r="N3332" s="1067"/>
      <c r="O3332" s="1067"/>
    </row>
    <row r="3333" spans="1:15" s="886" customFormat="1">
      <c r="A3333" s="883"/>
      <c r="B3333" s="1152"/>
      <c r="C3333" s="884"/>
      <c r="D3333" s="884"/>
      <c r="E3333" s="884"/>
      <c r="F3333" s="895"/>
      <c r="H3333" s="1153"/>
      <c r="J3333" s="1154"/>
      <c r="K3333" s="827"/>
      <c r="L3333" s="1537"/>
      <c r="M3333" s="1537"/>
      <c r="N3333" s="1067"/>
      <c r="O3333" s="1067"/>
    </row>
    <row r="3334" spans="1:15" s="886" customFormat="1">
      <c r="A3334" s="883"/>
      <c r="B3334" s="1152"/>
      <c r="C3334" s="884"/>
      <c r="D3334" s="884"/>
      <c r="E3334" s="884"/>
      <c r="F3334" s="895"/>
      <c r="H3334" s="1153"/>
      <c r="J3334" s="1154"/>
      <c r="K3334" s="827"/>
      <c r="L3334" s="1537"/>
      <c r="M3334" s="1537"/>
      <c r="N3334" s="1067"/>
      <c r="O3334" s="1067"/>
    </row>
    <row r="3335" spans="1:15" s="886" customFormat="1">
      <c r="A3335" s="883"/>
      <c r="B3335" s="1152"/>
      <c r="C3335" s="884"/>
      <c r="D3335" s="884"/>
      <c r="E3335" s="884"/>
      <c r="F3335" s="895"/>
      <c r="H3335" s="1153"/>
      <c r="J3335" s="1154"/>
      <c r="K3335" s="827"/>
      <c r="L3335" s="1537"/>
      <c r="M3335" s="1537"/>
      <c r="N3335" s="1067"/>
      <c r="O3335" s="1067"/>
    </row>
    <row r="3336" spans="1:15" s="886" customFormat="1">
      <c r="A3336" s="883"/>
      <c r="B3336" s="1152"/>
      <c r="C3336" s="884"/>
      <c r="D3336" s="884"/>
      <c r="E3336" s="884"/>
      <c r="F3336" s="895"/>
      <c r="H3336" s="1153"/>
      <c r="J3336" s="1154"/>
      <c r="K3336" s="827"/>
      <c r="L3336" s="1537"/>
      <c r="M3336" s="1537"/>
      <c r="N3336" s="1067"/>
      <c r="O3336" s="1067"/>
    </row>
    <row r="3337" spans="1:15" s="886" customFormat="1">
      <c r="A3337" s="883"/>
      <c r="B3337" s="1152"/>
      <c r="C3337" s="884"/>
      <c r="D3337" s="884"/>
      <c r="E3337" s="884"/>
      <c r="F3337" s="895"/>
      <c r="H3337" s="1153"/>
      <c r="J3337" s="1154"/>
      <c r="K3337" s="827"/>
      <c r="L3337" s="1537"/>
      <c r="M3337" s="1537"/>
      <c r="N3337" s="1067"/>
      <c r="O3337" s="1067"/>
    </row>
    <row r="3338" spans="1:15" s="886" customFormat="1">
      <c r="A3338" s="883"/>
      <c r="B3338" s="1152"/>
      <c r="C3338" s="884"/>
      <c r="D3338" s="884"/>
      <c r="E3338" s="884"/>
      <c r="F3338" s="895"/>
      <c r="H3338" s="1153"/>
      <c r="J3338" s="1154"/>
      <c r="K3338" s="827"/>
      <c r="L3338" s="1537"/>
      <c r="M3338" s="1537"/>
      <c r="N3338" s="1067"/>
      <c r="O3338" s="1067"/>
    </row>
    <row r="3339" spans="1:15" s="886" customFormat="1">
      <c r="A3339" s="883"/>
      <c r="B3339" s="1152"/>
      <c r="C3339" s="884"/>
      <c r="D3339" s="884"/>
      <c r="E3339" s="884"/>
      <c r="F3339" s="895"/>
      <c r="H3339" s="1153"/>
      <c r="J3339" s="1154"/>
      <c r="K3339" s="827"/>
      <c r="L3339" s="1537"/>
      <c r="M3339" s="1537"/>
      <c r="N3339" s="1067"/>
      <c r="O3339" s="1067"/>
    </row>
    <row r="3340" spans="1:15" s="886" customFormat="1">
      <c r="A3340" s="883"/>
      <c r="B3340" s="1152"/>
      <c r="C3340" s="884"/>
      <c r="D3340" s="884"/>
      <c r="E3340" s="884"/>
      <c r="F3340" s="895"/>
      <c r="H3340" s="1153"/>
      <c r="J3340" s="1154"/>
      <c r="K3340" s="827"/>
      <c r="L3340" s="1537"/>
      <c r="M3340" s="1537"/>
      <c r="N3340" s="1067"/>
      <c r="O3340" s="1067"/>
    </row>
    <row r="3341" spans="1:15" s="886" customFormat="1">
      <c r="A3341" s="883"/>
      <c r="B3341" s="1152"/>
      <c r="C3341" s="884"/>
      <c r="D3341" s="884"/>
      <c r="E3341" s="884"/>
      <c r="F3341" s="895"/>
      <c r="H3341" s="1153"/>
      <c r="J3341" s="1154"/>
      <c r="K3341" s="827"/>
      <c r="L3341" s="1537"/>
      <c r="M3341" s="1537"/>
      <c r="N3341" s="1067"/>
      <c r="O3341" s="1067"/>
    </row>
    <row r="3342" spans="1:15" s="886" customFormat="1">
      <c r="A3342" s="883"/>
      <c r="B3342" s="1152"/>
      <c r="C3342" s="884"/>
      <c r="D3342" s="884"/>
      <c r="E3342" s="884"/>
      <c r="F3342" s="895"/>
      <c r="H3342" s="1153"/>
      <c r="J3342" s="1154"/>
      <c r="K3342" s="827"/>
      <c r="L3342" s="1537"/>
      <c r="M3342" s="1537"/>
      <c r="N3342" s="1067"/>
      <c r="O3342" s="1067"/>
    </row>
    <row r="3343" spans="1:15" s="886" customFormat="1">
      <c r="A3343" s="883"/>
      <c r="B3343" s="1152"/>
      <c r="C3343" s="884"/>
      <c r="D3343" s="884"/>
      <c r="E3343" s="884"/>
      <c r="F3343" s="895"/>
      <c r="H3343" s="1153"/>
      <c r="J3343" s="1154"/>
      <c r="K3343" s="827"/>
      <c r="L3343" s="1537"/>
      <c r="M3343" s="1537"/>
      <c r="N3343" s="1067"/>
      <c r="O3343" s="1067"/>
    </row>
    <row r="3344" spans="1:15" s="886" customFormat="1">
      <c r="A3344" s="883"/>
      <c r="B3344" s="1152"/>
      <c r="C3344" s="884"/>
      <c r="D3344" s="884"/>
      <c r="E3344" s="884"/>
      <c r="F3344" s="895"/>
      <c r="H3344" s="1153"/>
      <c r="J3344" s="1154"/>
      <c r="K3344" s="827"/>
      <c r="L3344" s="1537"/>
      <c r="M3344" s="1537"/>
      <c r="N3344" s="1067"/>
      <c r="O3344" s="1067"/>
    </row>
    <row r="3345" spans="1:15" s="886" customFormat="1">
      <c r="A3345" s="883"/>
      <c r="B3345" s="1152"/>
      <c r="C3345" s="884"/>
      <c r="D3345" s="884"/>
      <c r="E3345" s="884"/>
      <c r="F3345" s="895"/>
      <c r="H3345" s="1153"/>
      <c r="J3345" s="1154"/>
      <c r="K3345" s="827"/>
      <c r="L3345" s="1537"/>
      <c r="M3345" s="1537"/>
      <c r="N3345" s="1067"/>
      <c r="O3345" s="1067"/>
    </row>
    <row r="3346" spans="1:15" s="886" customFormat="1">
      <c r="A3346" s="883"/>
      <c r="B3346" s="1152"/>
      <c r="C3346" s="884"/>
      <c r="D3346" s="884"/>
      <c r="E3346" s="884"/>
      <c r="F3346" s="895"/>
      <c r="H3346" s="1153"/>
      <c r="J3346" s="1154"/>
      <c r="K3346" s="827"/>
      <c r="L3346" s="1537"/>
      <c r="M3346" s="1537"/>
      <c r="N3346" s="1067"/>
      <c r="O3346" s="1067"/>
    </row>
    <row r="3347" spans="1:15" s="886" customFormat="1">
      <c r="A3347" s="883"/>
      <c r="B3347" s="1152"/>
      <c r="C3347" s="884"/>
      <c r="D3347" s="884"/>
      <c r="E3347" s="884"/>
      <c r="F3347" s="895"/>
      <c r="H3347" s="1153"/>
      <c r="J3347" s="1154"/>
      <c r="K3347" s="827"/>
      <c r="L3347" s="1537"/>
      <c r="M3347" s="1537"/>
      <c r="N3347" s="1067"/>
      <c r="O3347" s="1067"/>
    </row>
    <row r="3348" spans="1:15" s="886" customFormat="1">
      <c r="A3348" s="883"/>
      <c r="B3348" s="1152"/>
      <c r="C3348" s="884"/>
      <c r="D3348" s="884"/>
      <c r="E3348" s="884"/>
      <c r="F3348" s="895"/>
      <c r="H3348" s="1153"/>
      <c r="J3348" s="1154"/>
      <c r="K3348" s="827"/>
      <c r="L3348" s="1537"/>
      <c r="M3348" s="1537"/>
      <c r="N3348" s="1067"/>
      <c r="O3348" s="1067"/>
    </row>
    <row r="3349" spans="1:15" s="886" customFormat="1">
      <c r="A3349" s="883"/>
      <c r="B3349" s="1152"/>
      <c r="C3349" s="884"/>
      <c r="D3349" s="884"/>
      <c r="E3349" s="884"/>
      <c r="F3349" s="895"/>
      <c r="H3349" s="1153"/>
      <c r="J3349" s="1154"/>
      <c r="K3349" s="827"/>
      <c r="L3349" s="1537"/>
      <c r="M3349" s="1537"/>
      <c r="N3349" s="1067"/>
      <c r="O3349" s="1067"/>
    </row>
    <row r="3350" spans="1:15" s="886" customFormat="1">
      <c r="A3350" s="883"/>
      <c r="B3350" s="1152"/>
      <c r="C3350" s="884"/>
      <c r="D3350" s="884"/>
      <c r="E3350" s="884"/>
      <c r="F3350" s="895"/>
      <c r="H3350" s="1153"/>
      <c r="J3350" s="1154"/>
      <c r="K3350" s="827"/>
      <c r="L3350" s="1537"/>
      <c r="M3350" s="1537"/>
      <c r="N3350" s="1067"/>
      <c r="O3350" s="1067"/>
    </row>
    <row r="3351" spans="1:15" s="886" customFormat="1">
      <c r="A3351" s="883"/>
      <c r="B3351" s="1152"/>
      <c r="C3351" s="884"/>
      <c r="D3351" s="884"/>
      <c r="E3351" s="884"/>
      <c r="F3351" s="895"/>
      <c r="H3351" s="1153"/>
      <c r="J3351" s="1154"/>
      <c r="K3351" s="827"/>
      <c r="L3351" s="1537"/>
      <c r="M3351" s="1537"/>
      <c r="N3351" s="1067"/>
      <c r="O3351" s="1067"/>
    </row>
    <row r="3352" spans="1:15" s="886" customFormat="1">
      <c r="A3352" s="883"/>
      <c r="B3352" s="1152"/>
      <c r="C3352" s="884"/>
      <c r="D3352" s="884"/>
      <c r="E3352" s="884"/>
      <c r="F3352" s="895"/>
      <c r="H3352" s="1153"/>
      <c r="J3352" s="1154"/>
      <c r="K3352" s="827"/>
      <c r="L3352" s="1537"/>
      <c r="M3352" s="1537"/>
      <c r="N3352" s="1067"/>
      <c r="O3352" s="1067"/>
    </row>
    <row r="3353" spans="1:15" s="886" customFormat="1">
      <c r="A3353" s="883"/>
      <c r="B3353" s="1152"/>
      <c r="C3353" s="884"/>
      <c r="D3353" s="884"/>
      <c r="E3353" s="884"/>
      <c r="F3353" s="895"/>
      <c r="H3353" s="1153"/>
      <c r="J3353" s="1154"/>
      <c r="K3353" s="827"/>
      <c r="L3353" s="1537"/>
      <c r="M3353" s="1537"/>
      <c r="N3353" s="1067"/>
      <c r="O3353" s="1067"/>
    </row>
    <row r="3354" spans="1:15" s="886" customFormat="1">
      <c r="A3354" s="883"/>
      <c r="B3354" s="1152"/>
      <c r="C3354" s="884"/>
      <c r="D3354" s="884"/>
      <c r="E3354" s="884"/>
      <c r="F3354" s="895"/>
      <c r="H3354" s="1153"/>
      <c r="J3354" s="1154"/>
      <c r="K3354" s="827"/>
      <c r="L3354" s="1537"/>
      <c r="M3354" s="1537"/>
      <c r="N3354" s="1067"/>
      <c r="O3354" s="1067"/>
    </row>
    <row r="3355" spans="1:15" s="886" customFormat="1">
      <c r="A3355" s="883"/>
      <c r="B3355" s="1152"/>
      <c r="C3355" s="884"/>
      <c r="D3355" s="884"/>
      <c r="E3355" s="884"/>
      <c r="F3355" s="895"/>
      <c r="H3355" s="1153"/>
      <c r="J3355" s="1154"/>
      <c r="K3355" s="827"/>
      <c r="L3355" s="1537"/>
      <c r="M3355" s="1537"/>
      <c r="N3355" s="1067"/>
      <c r="O3355" s="1067"/>
    </row>
    <row r="3356" spans="1:15" s="886" customFormat="1">
      <c r="A3356" s="883"/>
      <c r="B3356" s="1152"/>
      <c r="C3356" s="884"/>
      <c r="D3356" s="884"/>
      <c r="E3356" s="884"/>
      <c r="F3356" s="895"/>
      <c r="H3356" s="1153"/>
      <c r="J3356" s="1154"/>
      <c r="K3356" s="827"/>
      <c r="L3356" s="1537"/>
      <c r="M3356" s="1537"/>
      <c r="N3356" s="1067"/>
      <c r="O3356" s="1067"/>
    </row>
    <row r="3357" spans="1:15" s="886" customFormat="1">
      <c r="A3357" s="883"/>
      <c r="B3357" s="1152"/>
      <c r="C3357" s="884"/>
      <c r="D3357" s="884"/>
      <c r="E3357" s="884"/>
      <c r="F3357" s="895"/>
      <c r="H3357" s="1153"/>
      <c r="J3357" s="1154"/>
      <c r="K3357" s="827"/>
      <c r="L3357" s="1537"/>
      <c r="M3357" s="1537"/>
      <c r="N3357" s="1067"/>
      <c r="O3357" s="1067"/>
    </row>
    <row r="3358" spans="1:15" s="886" customFormat="1">
      <c r="A3358" s="883"/>
      <c r="B3358" s="1152"/>
      <c r="C3358" s="884"/>
      <c r="D3358" s="884"/>
      <c r="E3358" s="884"/>
      <c r="F3358" s="895"/>
      <c r="H3358" s="1153"/>
      <c r="J3358" s="1154"/>
      <c r="K3358" s="827"/>
      <c r="L3358" s="1537"/>
      <c r="M3358" s="1537"/>
      <c r="N3358" s="1067"/>
      <c r="O3358" s="1067"/>
    </row>
    <row r="3359" spans="1:15" s="886" customFormat="1">
      <c r="A3359" s="883"/>
      <c r="B3359" s="1152"/>
      <c r="C3359" s="884"/>
      <c r="D3359" s="884"/>
      <c r="E3359" s="884"/>
      <c r="F3359" s="895"/>
      <c r="H3359" s="1153"/>
      <c r="J3359" s="1154"/>
      <c r="K3359" s="827"/>
      <c r="L3359" s="1537"/>
      <c r="M3359" s="1537"/>
      <c r="N3359" s="1067"/>
      <c r="O3359" s="1067"/>
    </row>
    <row r="3360" spans="1:15" s="886" customFormat="1">
      <c r="A3360" s="883"/>
      <c r="B3360" s="1152"/>
      <c r="C3360" s="884"/>
      <c r="D3360" s="884"/>
      <c r="E3360" s="884"/>
      <c r="F3360" s="895"/>
      <c r="H3360" s="1153"/>
      <c r="J3360" s="1154"/>
      <c r="K3360" s="827"/>
      <c r="L3360" s="1537"/>
      <c r="M3360" s="1537"/>
      <c r="N3360" s="1067"/>
      <c r="O3360" s="1067"/>
    </row>
    <row r="3361" spans="1:15" s="886" customFormat="1">
      <c r="A3361" s="883"/>
      <c r="B3361" s="1152"/>
      <c r="C3361" s="884"/>
      <c r="D3361" s="884"/>
      <c r="E3361" s="884"/>
      <c r="F3361" s="895"/>
      <c r="H3361" s="1153"/>
      <c r="J3361" s="1154"/>
      <c r="K3361" s="827"/>
      <c r="L3361" s="1537"/>
      <c r="M3361" s="1537"/>
      <c r="N3361" s="1067"/>
      <c r="O3361" s="1067"/>
    </row>
    <row r="3362" spans="1:15" s="886" customFormat="1">
      <c r="A3362" s="883"/>
      <c r="B3362" s="1152"/>
      <c r="C3362" s="884"/>
      <c r="D3362" s="884"/>
      <c r="E3362" s="884"/>
      <c r="F3362" s="895"/>
      <c r="H3362" s="1153"/>
      <c r="J3362" s="1154"/>
      <c r="K3362" s="827"/>
      <c r="L3362" s="1537"/>
      <c r="M3362" s="1537"/>
      <c r="N3362" s="1067"/>
      <c r="O3362" s="1067"/>
    </row>
    <row r="3363" spans="1:15" s="886" customFormat="1">
      <c r="A3363" s="883"/>
      <c r="B3363" s="1152"/>
      <c r="C3363" s="884"/>
      <c r="D3363" s="884"/>
      <c r="E3363" s="884"/>
      <c r="F3363" s="895"/>
      <c r="H3363" s="1153"/>
      <c r="J3363" s="1154"/>
      <c r="K3363" s="827"/>
      <c r="L3363" s="1537"/>
      <c r="M3363" s="1537"/>
      <c r="N3363" s="1067"/>
      <c r="O3363" s="1067"/>
    </row>
    <row r="3364" spans="1:15" s="886" customFormat="1">
      <c r="A3364" s="883"/>
      <c r="B3364" s="1152"/>
      <c r="C3364" s="884"/>
      <c r="D3364" s="884"/>
      <c r="E3364" s="884"/>
      <c r="F3364" s="895"/>
      <c r="H3364" s="1153"/>
      <c r="J3364" s="1154"/>
      <c r="K3364" s="827"/>
      <c r="L3364" s="1537"/>
      <c r="M3364" s="1537"/>
      <c r="N3364" s="1067"/>
      <c r="O3364" s="1067"/>
    </row>
    <row r="3365" spans="1:15" s="886" customFormat="1">
      <c r="A3365" s="883"/>
      <c r="B3365" s="1152"/>
      <c r="C3365" s="884"/>
      <c r="D3365" s="884"/>
      <c r="E3365" s="884"/>
      <c r="F3365" s="895"/>
      <c r="H3365" s="1153"/>
      <c r="J3365" s="1154"/>
      <c r="K3365" s="827"/>
      <c r="L3365" s="1537"/>
      <c r="M3365" s="1537"/>
      <c r="N3365" s="1067"/>
      <c r="O3365" s="1067"/>
    </row>
    <row r="3366" spans="1:15" s="886" customFormat="1">
      <c r="A3366" s="883"/>
      <c r="B3366" s="1152"/>
      <c r="C3366" s="884"/>
      <c r="D3366" s="884"/>
      <c r="E3366" s="884"/>
      <c r="F3366" s="895"/>
      <c r="H3366" s="1153"/>
      <c r="J3366" s="1154"/>
      <c r="K3366" s="827"/>
      <c r="L3366" s="1537"/>
      <c r="M3366" s="1537"/>
      <c r="N3366" s="1067"/>
      <c r="O3366" s="1067"/>
    </row>
    <row r="3367" spans="1:15" s="886" customFormat="1">
      <c r="A3367" s="883"/>
      <c r="B3367" s="1152"/>
      <c r="C3367" s="884"/>
      <c r="D3367" s="884"/>
      <c r="E3367" s="884"/>
      <c r="F3367" s="895"/>
      <c r="H3367" s="1153"/>
      <c r="J3367" s="1154"/>
      <c r="K3367" s="827"/>
      <c r="L3367" s="1537"/>
      <c r="M3367" s="1537"/>
      <c r="N3367" s="1067"/>
      <c r="O3367" s="1067"/>
    </row>
    <row r="3368" spans="1:15" s="886" customFormat="1">
      <c r="A3368" s="883"/>
      <c r="B3368" s="1152"/>
      <c r="C3368" s="884"/>
      <c r="D3368" s="884"/>
      <c r="E3368" s="884"/>
      <c r="F3368" s="895"/>
      <c r="H3368" s="1153"/>
      <c r="J3368" s="1154"/>
      <c r="K3368" s="827"/>
      <c r="L3368" s="1537"/>
      <c r="M3368" s="1537"/>
      <c r="N3368" s="1067"/>
      <c r="O3368" s="1067"/>
    </row>
    <row r="3369" spans="1:15" s="886" customFormat="1">
      <c r="A3369" s="883"/>
      <c r="B3369" s="1152"/>
      <c r="C3369" s="884"/>
      <c r="D3369" s="884"/>
      <c r="E3369" s="884"/>
      <c r="F3369" s="895"/>
      <c r="H3369" s="1153"/>
      <c r="J3369" s="1154"/>
      <c r="K3369" s="827"/>
      <c r="L3369" s="1537"/>
      <c r="M3369" s="1537"/>
      <c r="N3369" s="1067"/>
      <c r="O3369" s="1067"/>
    </row>
    <row r="3370" spans="1:15" s="886" customFormat="1">
      <c r="A3370" s="883"/>
      <c r="B3370" s="1152"/>
      <c r="C3370" s="884"/>
      <c r="D3370" s="884"/>
      <c r="E3370" s="884"/>
      <c r="F3370" s="895"/>
      <c r="H3370" s="1153"/>
      <c r="J3370" s="1154"/>
      <c r="K3370" s="827"/>
      <c r="L3370" s="1537"/>
      <c r="M3370" s="1537"/>
      <c r="N3370" s="1067"/>
      <c r="O3370" s="1067"/>
    </row>
    <row r="3371" spans="1:15" s="886" customFormat="1">
      <c r="A3371" s="883"/>
      <c r="B3371" s="1152"/>
      <c r="C3371" s="884"/>
      <c r="D3371" s="884"/>
      <c r="E3371" s="884"/>
      <c r="F3371" s="895"/>
      <c r="H3371" s="1153"/>
      <c r="J3371" s="1154"/>
      <c r="K3371" s="827"/>
      <c r="L3371" s="1537"/>
      <c r="M3371" s="1537"/>
      <c r="N3371" s="1067"/>
      <c r="O3371" s="1067"/>
    </row>
    <row r="3372" spans="1:15" s="886" customFormat="1">
      <c r="A3372" s="883"/>
      <c r="B3372" s="1152"/>
      <c r="C3372" s="884"/>
      <c r="D3372" s="884"/>
      <c r="E3372" s="884"/>
      <c r="F3372" s="895"/>
      <c r="H3372" s="1153"/>
      <c r="J3372" s="1154"/>
      <c r="K3372" s="827"/>
      <c r="L3372" s="1537"/>
      <c r="M3372" s="1537"/>
      <c r="N3372" s="1067"/>
      <c r="O3372" s="1067"/>
    </row>
    <row r="3373" spans="1:15" s="886" customFormat="1">
      <c r="A3373" s="883"/>
      <c r="B3373" s="1152"/>
      <c r="C3373" s="884"/>
      <c r="D3373" s="884"/>
      <c r="E3373" s="884"/>
      <c r="F3373" s="895"/>
      <c r="H3373" s="1153"/>
      <c r="J3373" s="1154"/>
      <c r="K3373" s="827"/>
      <c r="L3373" s="1537"/>
      <c r="M3373" s="1537"/>
      <c r="N3373" s="1067"/>
      <c r="O3373" s="1067"/>
    </row>
    <row r="3374" spans="1:15" s="886" customFormat="1">
      <c r="A3374" s="883"/>
      <c r="B3374" s="1152"/>
      <c r="C3374" s="884"/>
      <c r="D3374" s="884"/>
      <c r="E3374" s="884"/>
      <c r="F3374" s="895"/>
      <c r="H3374" s="1153"/>
      <c r="J3374" s="1154"/>
      <c r="K3374" s="827"/>
      <c r="L3374" s="1537"/>
      <c r="M3374" s="1537"/>
      <c r="N3374" s="1067"/>
      <c r="O3374" s="1067"/>
    </row>
    <row r="3375" spans="1:15" s="886" customFormat="1">
      <c r="A3375" s="883"/>
      <c r="B3375" s="1152"/>
      <c r="C3375" s="884"/>
      <c r="D3375" s="884"/>
      <c r="E3375" s="884"/>
      <c r="F3375" s="895"/>
      <c r="H3375" s="1153"/>
      <c r="J3375" s="1154"/>
      <c r="K3375" s="827"/>
      <c r="L3375" s="1537"/>
      <c r="M3375" s="1537"/>
      <c r="N3375" s="1067"/>
      <c r="O3375" s="1067"/>
    </row>
    <row r="3376" spans="1:15" s="886" customFormat="1">
      <c r="A3376" s="883"/>
      <c r="B3376" s="1152"/>
      <c r="C3376" s="884"/>
      <c r="D3376" s="884"/>
      <c r="E3376" s="884"/>
      <c r="F3376" s="895"/>
      <c r="H3376" s="1153"/>
      <c r="J3376" s="1154"/>
      <c r="K3376" s="827"/>
      <c r="L3376" s="1537"/>
      <c r="M3376" s="1537"/>
      <c r="N3376" s="1067"/>
      <c r="O3376" s="1067"/>
    </row>
    <row r="3377" spans="1:15" s="886" customFormat="1">
      <c r="A3377" s="883"/>
      <c r="B3377" s="1152"/>
      <c r="C3377" s="884"/>
      <c r="D3377" s="884"/>
      <c r="E3377" s="884"/>
      <c r="F3377" s="895"/>
      <c r="H3377" s="1153"/>
      <c r="J3377" s="1154"/>
      <c r="K3377" s="827"/>
      <c r="L3377" s="1537"/>
      <c r="M3377" s="1537"/>
      <c r="N3377" s="1067"/>
      <c r="O3377" s="1067"/>
    </row>
    <row r="3378" spans="1:15" s="886" customFormat="1">
      <c r="A3378" s="883"/>
      <c r="B3378" s="1152"/>
      <c r="C3378" s="884"/>
      <c r="D3378" s="884"/>
      <c r="E3378" s="884"/>
      <c r="F3378" s="895"/>
      <c r="H3378" s="1153"/>
      <c r="J3378" s="1154"/>
      <c r="K3378" s="827"/>
      <c r="L3378" s="1537"/>
      <c r="M3378" s="1537"/>
      <c r="N3378" s="1067"/>
      <c r="O3378" s="1067"/>
    </row>
    <row r="3379" spans="1:15" s="886" customFormat="1">
      <c r="A3379" s="883"/>
      <c r="B3379" s="1152"/>
      <c r="C3379" s="884"/>
      <c r="D3379" s="884"/>
      <c r="E3379" s="884"/>
      <c r="F3379" s="895"/>
      <c r="H3379" s="1153"/>
      <c r="J3379" s="1154"/>
      <c r="K3379" s="827"/>
      <c r="L3379" s="1537"/>
      <c r="M3379" s="1537"/>
      <c r="N3379" s="1067"/>
      <c r="O3379" s="1067"/>
    </row>
    <row r="3380" spans="1:15" s="886" customFormat="1">
      <c r="A3380" s="883"/>
      <c r="B3380" s="1152"/>
      <c r="C3380" s="884"/>
      <c r="D3380" s="884"/>
      <c r="E3380" s="884"/>
      <c r="F3380" s="895"/>
      <c r="H3380" s="1153"/>
      <c r="J3380" s="1154"/>
      <c r="K3380" s="827"/>
      <c r="L3380" s="1537"/>
      <c r="M3380" s="1537"/>
      <c r="N3380" s="1067"/>
      <c r="O3380" s="1067"/>
    </row>
    <row r="3381" spans="1:15" s="886" customFormat="1">
      <c r="A3381" s="883"/>
      <c r="B3381" s="1152"/>
      <c r="C3381" s="884"/>
      <c r="D3381" s="884"/>
      <c r="E3381" s="884"/>
      <c r="F3381" s="895"/>
      <c r="H3381" s="1153"/>
      <c r="J3381" s="1154"/>
      <c r="K3381" s="827"/>
      <c r="L3381" s="1537"/>
      <c r="M3381" s="1537"/>
      <c r="N3381" s="1067"/>
      <c r="O3381" s="1067"/>
    </row>
    <row r="3382" spans="1:15" s="886" customFormat="1">
      <c r="A3382" s="883"/>
      <c r="B3382" s="1152"/>
      <c r="C3382" s="884"/>
      <c r="D3382" s="884"/>
      <c r="E3382" s="884"/>
      <c r="F3382" s="895"/>
      <c r="H3382" s="1153"/>
      <c r="J3382" s="1154"/>
      <c r="K3382" s="827"/>
      <c r="L3382" s="1537"/>
      <c r="M3382" s="1537"/>
      <c r="N3382" s="1067"/>
      <c r="O3382" s="1067"/>
    </row>
    <row r="3383" spans="1:15" s="886" customFormat="1">
      <c r="A3383" s="883"/>
      <c r="B3383" s="1152"/>
      <c r="C3383" s="884"/>
      <c r="D3383" s="884"/>
      <c r="E3383" s="884"/>
      <c r="F3383" s="895"/>
      <c r="H3383" s="1153"/>
      <c r="J3383" s="1154"/>
      <c r="K3383" s="827"/>
      <c r="L3383" s="1537"/>
      <c r="M3383" s="1537"/>
      <c r="N3383" s="1067"/>
      <c r="O3383" s="1067"/>
    </row>
    <row r="3384" spans="1:15" s="886" customFormat="1">
      <c r="A3384" s="883"/>
      <c r="B3384" s="1152"/>
      <c r="C3384" s="884"/>
      <c r="D3384" s="884"/>
      <c r="E3384" s="884"/>
      <c r="F3384" s="895"/>
      <c r="H3384" s="1153"/>
      <c r="J3384" s="1154"/>
      <c r="K3384" s="827"/>
      <c r="L3384" s="1537"/>
      <c r="M3384" s="1537"/>
      <c r="N3384" s="1067"/>
      <c r="O3384" s="1067"/>
    </row>
    <row r="3385" spans="1:15" s="886" customFormat="1">
      <c r="A3385" s="883"/>
      <c r="B3385" s="1152"/>
      <c r="C3385" s="884"/>
      <c r="D3385" s="884"/>
      <c r="E3385" s="884"/>
      <c r="F3385" s="895"/>
      <c r="H3385" s="1153"/>
      <c r="J3385" s="1154"/>
      <c r="K3385" s="827"/>
      <c r="L3385" s="1537"/>
      <c r="M3385" s="1537"/>
      <c r="N3385" s="1067"/>
      <c r="O3385" s="1067"/>
    </row>
    <row r="3386" spans="1:15" s="886" customFormat="1">
      <c r="A3386" s="883"/>
      <c r="B3386" s="1152"/>
      <c r="C3386" s="884"/>
      <c r="D3386" s="884"/>
      <c r="E3386" s="884"/>
      <c r="F3386" s="895"/>
      <c r="H3386" s="1153"/>
      <c r="J3386" s="1154"/>
      <c r="K3386" s="827"/>
      <c r="L3386" s="1537"/>
      <c r="M3386" s="1537"/>
      <c r="N3386" s="1067"/>
      <c r="O3386" s="1067"/>
    </row>
    <row r="3387" spans="1:15" s="886" customFormat="1">
      <c r="A3387" s="883"/>
      <c r="B3387" s="1152"/>
      <c r="C3387" s="884"/>
      <c r="D3387" s="884"/>
      <c r="E3387" s="884"/>
      <c r="F3387" s="895"/>
      <c r="H3387" s="1153"/>
      <c r="J3387" s="1154"/>
      <c r="K3387" s="827"/>
      <c r="L3387" s="1537"/>
      <c r="M3387" s="1537"/>
      <c r="N3387" s="1067"/>
      <c r="O3387" s="1067"/>
    </row>
    <row r="3388" spans="1:15" s="886" customFormat="1">
      <c r="A3388" s="883"/>
      <c r="B3388" s="1152"/>
      <c r="C3388" s="884"/>
      <c r="D3388" s="884"/>
      <c r="E3388" s="884"/>
      <c r="F3388" s="895"/>
      <c r="H3388" s="1153"/>
      <c r="J3388" s="1154"/>
      <c r="K3388" s="827"/>
      <c r="L3388" s="1537"/>
      <c r="M3388" s="1537"/>
      <c r="N3388" s="1067"/>
      <c r="O3388" s="1067"/>
    </row>
    <row r="3389" spans="1:15" s="886" customFormat="1">
      <c r="A3389" s="883"/>
      <c r="B3389" s="1152"/>
      <c r="C3389" s="884"/>
      <c r="D3389" s="884"/>
      <c r="E3389" s="884"/>
      <c r="F3389" s="895"/>
      <c r="H3389" s="1153"/>
      <c r="J3389" s="1154"/>
      <c r="K3389" s="827"/>
      <c r="L3389" s="1537"/>
      <c r="M3389" s="1537"/>
      <c r="N3389" s="1067"/>
      <c r="O3389" s="1067"/>
    </row>
    <row r="3390" spans="1:15" s="886" customFormat="1">
      <c r="A3390" s="883"/>
      <c r="B3390" s="1152"/>
      <c r="C3390" s="884"/>
      <c r="D3390" s="884"/>
      <c r="E3390" s="884"/>
      <c r="F3390" s="895"/>
      <c r="H3390" s="1153"/>
      <c r="J3390" s="1154"/>
      <c r="K3390" s="827"/>
      <c r="L3390" s="1537"/>
      <c r="M3390" s="1537"/>
      <c r="N3390" s="1067"/>
      <c r="O3390" s="1067"/>
    </row>
    <row r="3391" spans="1:15" s="886" customFormat="1">
      <c r="A3391" s="883"/>
      <c r="B3391" s="1152"/>
      <c r="C3391" s="884"/>
      <c r="D3391" s="884"/>
      <c r="E3391" s="884"/>
      <c r="F3391" s="895"/>
      <c r="H3391" s="1153"/>
      <c r="J3391" s="1154"/>
      <c r="K3391" s="827"/>
      <c r="L3391" s="1537"/>
      <c r="M3391" s="1537"/>
      <c r="N3391" s="1067"/>
      <c r="O3391" s="1067"/>
    </row>
    <row r="3392" spans="1:15" s="886" customFormat="1">
      <c r="A3392" s="883"/>
      <c r="B3392" s="1152"/>
      <c r="C3392" s="884"/>
      <c r="D3392" s="884"/>
      <c r="E3392" s="884"/>
      <c r="F3392" s="895"/>
      <c r="H3392" s="1153"/>
      <c r="J3392" s="1154"/>
      <c r="K3392" s="827"/>
      <c r="L3392" s="1537"/>
      <c r="M3392" s="1537"/>
      <c r="N3392" s="1067"/>
      <c r="O3392" s="1067"/>
    </row>
    <row r="3393" spans="1:15" s="886" customFormat="1">
      <c r="A3393" s="883"/>
      <c r="B3393" s="1152"/>
      <c r="C3393" s="884"/>
      <c r="D3393" s="884"/>
      <c r="E3393" s="884"/>
      <c r="F3393" s="895"/>
      <c r="H3393" s="1153"/>
      <c r="J3393" s="1154"/>
      <c r="K3393" s="827"/>
      <c r="L3393" s="1537"/>
      <c r="M3393" s="1537"/>
      <c r="N3393" s="1067"/>
      <c r="O3393" s="1067"/>
    </row>
    <row r="3394" spans="1:15" s="886" customFormat="1">
      <c r="A3394" s="883"/>
      <c r="B3394" s="1152"/>
      <c r="C3394" s="884"/>
      <c r="D3394" s="884"/>
      <c r="E3394" s="884"/>
      <c r="F3394" s="895"/>
      <c r="H3394" s="1153"/>
      <c r="J3394" s="1154"/>
      <c r="K3394" s="827"/>
      <c r="L3394" s="1537"/>
      <c r="M3394" s="1537"/>
      <c r="N3394" s="1067"/>
      <c r="O3394" s="1067"/>
    </row>
    <row r="3395" spans="1:15" s="886" customFormat="1">
      <c r="A3395" s="883"/>
      <c r="B3395" s="1152"/>
      <c r="C3395" s="884"/>
      <c r="D3395" s="884"/>
      <c r="E3395" s="884"/>
      <c r="F3395" s="895"/>
      <c r="H3395" s="1153"/>
      <c r="J3395" s="1154"/>
      <c r="K3395" s="827"/>
      <c r="L3395" s="1537"/>
      <c r="M3395" s="1537"/>
      <c r="N3395" s="1067"/>
      <c r="O3395" s="1067"/>
    </row>
    <row r="3396" spans="1:15" s="886" customFormat="1">
      <c r="A3396" s="883"/>
      <c r="B3396" s="1152"/>
      <c r="C3396" s="884"/>
      <c r="D3396" s="884"/>
      <c r="E3396" s="884"/>
      <c r="F3396" s="895"/>
      <c r="H3396" s="1153"/>
      <c r="J3396" s="1154"/>
      <c r="K3396" s="827"/>
      <c r="L3396" s="1537"/>
      <c r="M3396" s="1537"/>
      <c r="N3396" s="1067"/>
      <c r="O3396" s="1067"/>
    </row>
    <row r="3397" spans="1:15" s="886" customFormat="1">
      <c r="A3397" s="883"/>
      <c r="B3397" s="1152"/>
      <c r="C3397" s="884"/>
      <c r="D3397" s="884"/>
      <c r="E3397" s="884"/>
      <c r="F3397" s="895"/>
      <c r="H3397" s="1153"/>
      <c r="J3397" s="1154"/>
      <c r="K3397" s="827"/>
      <c r="L3397" s="1537"/>
      <c r="M3397" s="1537"/>
      <c r="N3397" s="1067"/>
      <c r="O3397" s="1067"/>
    </row>
    <row r="3398" spans="1:15" s="886" customFormat="1">
      <c r="A3398" s="883"/>
      <c r="B3398" s="1152"/>
      <c r="C3398" s="884"/>
      <c r="D3398" s="884"/>
      <c r="E3398" s="884"/>
      <c r="F3398" s="895"/>
      <c r="H3398" s="1153"/>
      <c r="J3398" s="1154"/>
      <c r="K3398" s="827"/>
      <c r="L3398" s="1537"/>
      <c r="M3398" s="1537"/>
      <c r="N3398" s="1067"/>
      <c r="O3398" s="1067"/>
    </row>
    <row r="3399" spans="1:15" s="886" customFormat="1">
      <c r="A3399" s="883"/>
      <c r="B3399" s="1152"/>
      <c r="C3399" s="884"/>
      <c r="D3399" s="884"/>
      <c r="E3399" s="884"/>
      <c r="F3399" s="895"/>
      <c r="H3399" s="1153"/>
      <c r="J3399" s="1154"/>
      <c r="K3399" s="827"/>
      <c r="L3399" s="1537"/>
      <c r="M3399" s="1537"/>
      <c r="N3399" s="1067"/>
      <c r="O3399" s="1067"/>
    </row>
    <row r="3400" spans="1:15" s="886" customFormat="1">
      <c r="A3400" s="883"/>
      <c r="B3400" s="1152"/>
      <c r="C3400" s="884"/>
      <c r="D3400" s="884"/>
      <c r="E3400" s="884"/>
      <c r="F3400" s="895"/>
      <c r="H3400" s="1153"/>
      <c r="J3400" s="1154"/>
      <c r="K3400" s="827"/>
      <c r="L3400" s="1537"/>
      <c r="M3400" s="1537"/>
      <c r="N3400" s="1067"/>
      <c r="O3400" s="1067"/>
    </row>
    <row r="3401" spans="1:15" s="886" customFormat="1">
      <c r="A3401" s="883"/>
      <c r="B3401" s="1152"/>
      <c r="C3401" s="884"/>
      <c r="D3401" s="884"/>
      <c r="E3401" s="884"/>
      <c r="F3401" s="895"/>
      <c r="H3401" s="1153"/>
      <c r="J3401" s="1154"/>
      <c r="K3401" s="827"/>
      <c r="L3401" s="1537"/>
      <c r="M3401" s="1537"/>
      <c r="N3401" s="1067"/>
      <c r="O3401" s="1067"/>
    </row>
    <row r="3402" spans="1:15" s="886" customFormat="1">
      <c r="A3402" s="883"/>
      <c r="B3402" s="1152"/>
      <c r="C3402" s="884"/>
      <c r="D3402" s="884"/>
      <c r="E3402" s="884"/>
      <c r="F3402" s="895"/>
      <c r="H3402" s="1153"/>
      <c r="J3402" s="1154"/>
      <c r="K3402" s="827"/>
      <c r="L3402" s="1537"/>
      <c r="M3402" s="1537"/>
      <c r="N3402" s="1067"/>
      <c r="O3402" s="1067"/>
    </row>
    <row r="3403" spans="1:15" s="886" customFormat="1">
      <c r="A3403" s="883"/>
      <c r="B3403" s="1152"/>
      <c r="C3403" s="884"/>
      <c r="D3403" s="884"/>
      <c r="E3403" s="884"/>
      <c r="F3403" s="895"/>
      <c r="H3403" s="1153"/>
      <c r="J3403" s="1154"/>
      <c r="K3403" s="827"/>
      <c r="L3403" s="1537"/>
      <c r="M3403" s="1537"/>
      <c r="N3403" s="1067"/>
      <c r="O3403" s="1067"/>
    </row>
    <row r="3404" spans="1:15" s="886" customFormat="1">
      <c r="A3404" s="883"/>
      <c r="B3404" s="1152"/>
      <c r="C3404" s="884"/>
      <c r="D3404" s="884"/>
      <c r="E3404" s="884"/>
      <c r="F3404" s="895"/>
      <c r="H3404" s="1153"/>
      <c r="J3404" s="1154"/>
      <c r="K3404" s="827"/>
      <c r="L3404" s="1537"/>
      <c r="M3404" s="1537"/>
      <c r="N3404" s="1067"/>
      <c r="O3404" s="1067"/>
    </row>
    <row r="3405" spans="1:15" s="886" customFormat="1">
      <c r="A3405" s="883"/>
      <c r="B3405" s="1152"/>
      <c r="C3405" s="884"/>
      <c r="D3405" s="884"/>
      <c r="E3405" s="884"/>
      <c r="F3405" s="895"/>
      <c r="H3405" s="1153"/>
      <c r="J3405" s="1154"/>
      <c r="K3405" s="827"/>
      <c r="L3405" s="1537"/>
      <c r="M3405" s="1537"/>
      <c r="N3405" s="1067"/>
      <c r="O3405" s="1067"/>
    </row>
    <row r="3406" spans="1:15" s="886" customFormat="1">
      <c r="A3406" s="883"/>
      <c r="B3406" s="1152"/>
      <c r="C3406" s="884"/>
      <c r="D3406" s="884"/>
      <c r="E3406" s="884"/>
      <c r="F3406" s="895"/>
      <c r="H3406" s="1153"/>
      <c r="J3406" s="1154"/>
      <c r="K3406" s="827"/>
      <c r="L3406" s="1537"/>
      <c r="M3406" s="1537"/>
      <c r="N3406" s="1067"/>
      <c r="O3406" s="1067"/>
    </row>
    <row r="3407" spans="1:15" s="886" customFormat="1">
      <c r="A3407" s="883"/>
      <c r="B3407" s="1152"/>
      <c r="C3407" s="884"/>
      <c r="D3407" s="884"/>
      <c r="E3407" s="884"/>
      <c r="F3407" s="895"/>
      <c r="H3407" s="1153"/>
      <c r="J3407" s="1154"/>
      <c r="K3407" s="827"/>
      <c r="L3407" s="1537"/>
      <c r="M3407" s="1537"/>
      <c r="N3407" s="1067"/>
      <c r="O3407" s="1067"/>
    </row>
    <row r="3408" spans="1:15" s="886" customFormat="1">
      <c r="A3408" s="883"/>
      <c r="B3408" s="1152"/>
      <c r="C3408" s="884"/>
      <c r="D3408" s="884"/>
      <c r="E3408" s="884"/>
      <c r="F3408" s="895"/>
      <c r="H3408" s="1153"/>
      <c r="J3408" s="1154"/>
      <c r="K3408" s="827"/>
      <c r="L3408" s="1537"/>
      <c r="M3408" s="1537"/>
      <c r="N3408" s="1067"/>
      <c r="O3408" s="1067"/>
    </row>
    <row r="3409" spans="1:15" s="886" customFormat="1">
      <c r="A3409" s="883"/>
      <c r="B3409" s="1152"/>
      <c r="C3409" s="884"/>
      <c r="D3409" s="884"/>
      <c r="E3409" s="884"/>
      <c r="F3409" s="895"/>
      <c r="H3409" s="1153"/>
      <c r="J3409" s="1154"/>
      <c r="K3409" s="827"/>
      <c r="L3409" s="1537"/>
      <c r="M3409" s="1537"/>
      <c r="N3409" s="1067"/>
      <c r="O3409" s="1067"/>
    </row>
    <row r="3410" spans="1:15" s="886" customFormat="1">
      <c r="A3410" s="883"/>
      <c r="B3410" s="1152"/>
      <c r="C3410" s="884"/>
      <c r="D3410" s="884"/>
      <c r="E3410" s="884"/>
      <c r="F3410" s="895"/>
      <c r="H3410" s="1153"/>
      <c r="J3410" s="1154"/>
      <c r="K3410" s="827"/>
      <c r="L3410" s="1537"/>
      <c r="M3410" s="1537"/>
      <c r="N3410" s="1067"/>
      <c r="O3410" s="1067"/>
    </row>
    <row r="3411" spans="1:15" s="886" customFormat="1">
      <c r="A3411" s="883"/>
      <c r="B3411" s="1152"/>
      <c r="C3411" s="884"/>
      <c r="D3411" s="884"/>
      <c r="E3411" s="884"/>
      <c r="F3411" s="895"/>
      <c r="H3411" s="1153"/>
      <c r="J3411" s="1154"/>
      <c r="K3411" s="827"/>
      <c r="L3411" s="1537"/>
      <c r="M3411" s="1537"/>
      <c r="N3411" s="1067"/>
      <c r="O3411" s="1067"/>
    </row>
    <row r="3412" spans="1:15" s="886" customFormat="1">
      <c r="A3412" s="883"/>
      <c r="B3412" s="1152"/>
      <c r="C3412" s="884"/>
      <c r="D3412" s="884"/>
      <c r="E3412" s="884"/>
      <c r="F3412" s="895"/>
      <c r="H3412" s="1153"/>
      <c r="J3412" s="1154"/>
      <c r="K3412" s="827"/>
      <c r="L3412" s="1537"/>
      <c r="M3412" s="1537"/>
      <c r="N3412" s="1067"/>
      <c r="O3412" s="1067"/>
    </row>
    <row r="3413" spans="1:15" s="886" customFormat="1">
      <c r="A3413" s="883"/>
      <c r="B3413" s="1152"/>
      <c r="C3413" s="884"/>
      <c r="D3413" s="884"/>
      <c r="E3413" s="884"/>
      <c r="F3413" s="895"/>
      <c r="H3413" s="1153"/>
      <c r="J3413" s="1154"/>
      <c r="K3413" s="827"/>
      <c r="L3413" s="1537"/>
      <c r="M3413" s="1537"/>
      <c r="N3413" s="1067"/>
      <c r="O3413" s="1067"/>
    </row>
    <row r="3414" spans="1:15" s="886" customFormat="1">
      <c r="A3414" s="883"/>
      <c r="B3414" s="1152"/>
      <c r="C3414" s="884"/>
      <c r="D3414" s="884"/>
      <c r="E3414" s="884"/>
      <c r="F3414" s="895"/>
      <c r="H3414" s="1153"/>
      <c r="J3414" s="1154"/>
      <c r="K3414" s="827"/>
      <c r="L3414" s="1537"/>
      <c r="M3414" s="1537"/>
      <c r="N3414" s="1067"/>
      <c r="O3414" s="1067"/>
    </row>
    <row r="3415" spans="1:15" s="886" customFormat="1">
      <c r="A3415" s="883"/>
      <c r="B3415" s="1152"/>
      <c r="C3415" s="884"/>
      <c r="D3415" s="884"/>
      <c r="E3415" s="884"/>
      <c r="F3415" s="895"/>
      <c r="H3415" s="1153"/>
      <c r="J3415" s="1154"/>
      <c r="K3415" s="827"/>
      <c r="L3415" s="1537"/>
      <c r="M3415" s="1537"/>
      <c r="N3415" s="1067"/>
      <c r="O3415" s="1067"/>
    </row>
    <row r="3416" spans="1:15" s="886" customFormat="1">
      <c r="A3416" s="883"/>
      <c r="B3416" s="1152"/>
      <c r="C3416" s="884"/>
      <c r="D3416" s="884"/>
      <c r="E3416" s="884"/>
      <c r="F3416" s="895"/>
      <c r="H3416" s="1153"/>
      <c r="J3416" s="1154"/>
      <c r="K3416" s="827"/>
      <c r="L3416" s="1537"/>
      <c r="M3416" s="1537"/>
      <c r="N3416" s="1067"/>
      <c r="O3416" s="1067"/>
    </row>
    <row r="3417" spans="1:15" s="886" customFormat="1">
      <c r="A3417" s="883"/>
      <c r="B3417" s="1152"/>
      <c r="C3417" s="884"/>
      <c r="D3417" s="884"/>
      <c r="E3417" s="884"/>
      <c r="F3417" s="895"/>
      <c r="H3417" s="1153"/>
      <c r="J3417" s="1154"/>
      <c r="K3417" s="827"/>
      <c r="L3417" s="1537"/>
      <c r="M3417" s="1537"/>
      <c r="N3417" s="1067"/>
      <c r="O3417" s="1067"/>
    </row>
    <row r="3418" spans="1:15" s="886" customFormat="1">
      <c r="A3418" s="883"/>
      <c r="B3418" s="1152"/>
      <c r="C3418" s="884"/>
      <c r="D3418" s="884"/>
      <c r="E3418" s="884"/>
      <c r="F3418" s="895"/>
      <c r="H3418" s="1153"/>
      <c r="J3418" s="1154"/>
      <c r="K3418" s="827"/>
      <c r="L3418" s="1537"/>
      <c r="M3418" s="1537"/>
      <c r="N3418" s="1067"/>
      <c r="O3418" s="1067"/>
    </row>
    <row r="3419" spans="1:15" s="886" customFormat="1">
      <c r="A3419" s="883"/>
      <c r="B3419" s="1152"/>
      <c r="C3419" s="884"/>
      <c r="D3419" s="884"/>
      <c r="E3419" s="884"/>
      <c r="F3419" s="895"/>
      <c r="H3419" s="1153"/>
      <c r="J3419" s="1154"/>
      <c r="K3419" s="827"/>
      <c r="L3419" s="1537"/>
      <c r="M3419" s="1537"/>
      <c r="N3419" s="1067"/>
      <c r="O3419" s="1067"/>
    </row>
    <row r="3420" spans="1:15" s="886" customFormat="1">
      <c r="A3420" s="883"/>
      <c r="B3420" s="1152"/>
      <c r="C3420" s="884"/>
      <c r="D3420" s="884"/>
      <c r="E3420" s="884"/>
      <c r="F3420" s="895"/>
      <c r="H3420" s="1153"/>
      <c r="J3420" s="1154"/>
      <c r="K3420" s="827"/>
      <c r="L3420" s="1537"/>
      <c r="M3420" s="1537"/>
      <c r="N3420" s="1067"/>
      <c r="O3420" s="1067"/>
    </row>
    <row r="3421" spans="1:15" s="886" customFormat="1">
      <c r="A3421" s="883"/>
      <c r="B3421" s="1152"/>
      <c r="C3421" s="884"/>
      <c r="D3421" s="884"/>
      <c r="E3421" s="884"/>
      <c r="F3421" s="895"/>
      <c r="H3421" s="1153"/>
      <c r="J3421" s="1154"/>
      <c r="K3421" s="827"/>
      <c r="L3421" s="1537"/>
      <c r="M3421" s="1537"/>
      <c r="N3421" s="1067"/>
      <c r="O3421" s="1067"/>
    </row>
    <row r="3422" spans="1:15" s="886" customFormat="1">
      <c r="A3422" s="883"/>
      <c r="B3422" s="1152"/>
      <c r="C3422" s="884"/>
      <c r="D3422" s="884"/>
      <c r="E3422" s="884"/>
      <c r="F3422" s="895"/>
      <c r="H3422" s="1153"/>
      <c r="J3422" s="1154"/>
      <c r="K3422" s="827"/>
      <c r="L3422" s="1537"/>
      <c r="M3422" s="1537"/>
      <c r="N3422" s="1067"/>
      <c r="O3422" s="1067"/>
    </row>
    <row r="3423" spans="1:15" s="886" customFormat="1">
      <c r="A3423" s="883"/>
      <c r="B3423" s="1152"/>
      <c r="C3423" s="884"/>
      <c r="D3423" s="884"/>
      <c r="E3423" s="884"/>
      <c r="F3423" s="895"/>
      <c r="H3423" s="1153"/>
      <c r="J3423" s="1154"/>
      <c r="K3423" s="827"/>
      <c r="L3423" s="1537"/>
      <c r="M3423" s="1537"/>
      <c r="N3423" s="1067"/>
      <c r="O3423" s="1067"/>
    </row>
    <row r="3424" spans="1:15" s="886" customFormat="1">
      <c r="A3424" s="883"/>
      <c r="B3424" s="1152"/>
      <c r="C3424" s="884"/>
      <c r="D3424" s="884"/>
      <c r="E3424" s="884"/>
      <c r="F3424" s="895"/>
      <c r="H3424" s="1153"/>
      <c r="J3424" s="1154"/>
      <c r="K3424" s="827"/>
      <c r="L3424" s="1537"/>
      <c r="M3424" s="1537"/>
      <c r="N3424" s="1067"/>
      <c r="O3424" s="1067"/>
    </row>
    <row r="3425" spans="1:15" s="886" customFormat="1">
      <c r="A3425" s="883"/>
      <c r="B3425" s="1152"/>
      <c r="C3425" s="884"/>
      <c r="D3425" s="884"/>
      <c r="E3425" s="884"/>
      <c r="F3425" s="895"/>
      <c r="H3425" s="1153"/>
      <c r="J3425" s="1154"/>
      <c r="K3425" s="827"/>
      <c r="L3425" s="1537"/>
      <c r="M3425" s="1537"/>
      <c r="N3425" s="1067"/>
      <c r="O3425" s="1067"/>
    </row>
    <row r="3426" spans="1:15" s="886" customFormat="1">
      <c r="A3426" s="883"/>
      <c r="B3426" s="1152"/>
      <c r="C3426" s="884"/>
      <c r="D3426" s="884"/>
      <c r="E3426" s="884"/>
      <c r="F3426" s="895"/>
      <c r="H3426" s="1153"/>
      <c r="J3426" s="1154"/>
      <c r="K3426" s="827"/>
      <c r="L3426" s="1537"/>
      <c r="M3426" s="1537"/>
      <c r="N3426" s="1067"/>
      <c r="O3426" s="1067"/>
    </row>
    <row r="3427" spans="1:15" s="886" customFormat="1">
      <c r="A3427" s="883"/>
      <c r="B3427" s="1152"/>
      <c r="C3427" s="884"/>
      <c r="D3427" s="884"/>
      <c r="E3427" s="884"/>
      <c r="F3427" s="895"/>
      <c r="H3427" s="1153"/>
      <c r="J3427" s="1154"/>
      <c r="K3427" s="827"/>
      <c r="L3427" s="1537"/>
      <c r="M3427" s="1537"/>
      <c r="N3427" s="1067"/>
      <c r="O3427" s="1067"/>
    </row>
    <row r="3428" spans="1:15" s="886" customFormat="1">
      <c r="A3428" s="883"/>
      <c r="B3428" s="1152"/>
      <c r="C3428" s="884"/>
      <c r="D3428" s="884"/>
      <c r="E3428" s="884"/>
      <c r="F3428" s="895"/>
      <c r="H3428" s="1153"/>
      <c r="J3428" s="1154"/>
      <c r="K3428" s="827"/>
      <c r="L3428" s="1537"/>
      <c r="M3428" s="1537"/>
      <c r="N3428" s="1067"/>
      <c r="O3428" s="1067"/>
    </row>
    <row r="3429" spans="1:15" s="886" customFormat="1">
      <c r="A3429" s="883"/>
      <c r="B3429" s="1152"/>
      <c r="C3429" s="884"/>
      <c r="D3429" s="884"/>
      <c r="E3429" s="884"/>
      <c r="F3429" s="895"/>
      <c r="H3429" s="1153"/>
      <c r="J3429" s="1154"/>
      <c r="K3429" s="827"/>
      <c r="L3429" s="1537"/>
      <c r="M3429" s="1537"/>
      <c r="N3429" s="1067"/>
      <c r="O3429" s="1067"/>
    </row>
    <row r="3430" spans="1:15" s="886" customFormat="1">
      <c r="A3430" s="883"/>
      <c r="B3430" s="1152"/>
      <c r="C3430" s="884"/>
      <c r="D3430" s="884"/>
      <c r="E3430" s="884"/>
      <c r="F3430" s="895"/>
      <c r="H3430" s="1153"/>
      <c r="J3430" s="1154"/>
      <c r="K3430" s="827"/>
      <c r="L3430" s="1537"/>
      <c r="M3430" s="1537"/>
      <c r="N3430" s="1067"/>
      <c r="O3430" s="1067"/>
    </row>
    <row r="3431" spans="1:15" s="886" customFormat="1">
      <c r="A3431" s="883"/>
      <c r="B3431" s="1152"/>
      <c r="C3431" s="884"/>
      <c r="D3431" s="884"/>
      <c r="E3431" s="884"/>
      <c r="F3431" s="895"/>
      <c r="H3431" s="1153"/>
      <c r="J3431" s="1154"/>
      <c r="K3431" s="827"/>
      <c r="L3431" s="1537"/>
      <c r="M3431" s="1537"/>
      <c r="N3431" s="1067"/>
      <c r="O3431" s="1067"/>
    </row>
    <row r="3432" spans="1:15" s="886" customFormat="1">
      <c r="A3432" s="883"/>
      <c r="B3432" s="1152"/>
      <c r="C3432" s="884"/>
      <c r="D3432" s="884"/>
      <c r="E3432" s="884"/>
      <c r="F3432" s="895"/>
      <c r="H3432" s="1153"/>
      <c r="J3432" s="1154"/>
      <c r="K3432" s="827"/>
      <c r="L3432" s="1537"/>
      <c r="M3432" s="1537"/>
      <c r="N3432" s="1067"/>
      <c r="O3432" s="1067"/>
    </row>
    <row r="3433" spans="1:15" s="886" customFormat="1">
      <c r="A3433" s="883"/>
      <c r="B3433" s="1152"/>
      <c r="C3433" s="884"/>
      <c r="D3433" s="884"/>
      <c r="E3433" s="884"/>
      <c r="F3433" s="895"/>
      <c r="H3433" s="1153"/>
      <c r="J3433" s="1154"/>
      <c r="K3433" s="827"/>
      <c r="L3433" s="1537"/>
      <c r="M3433" s="1537"/>
      <c r="N3433" s="1067"/>
      <c r="O3433" s="1067"/>
    </row>
    <row r="3434" spans="1:15" s="886" customFormat="1">
      <c r="A3434" s="883"/>
      <c r="B3434" s="1152"/>
      <c r="C3434" s="884"/>
      <c r="D3434" s="884"/>
      <c r="E3434" s="884"/>
      <c r="F3434" s="895"/>
      <c r="H3434" s="1153"/>
      <c r="J3434" s="1154"/>
      <c r="K3434" s="827"/>
      <c r="L3434" s="1537"/>
      <c r="M3434" s="1537"/>
      <c r="N3434" s="1067"/>
      <c r="O3434" s="1067"/>
    </row>
    <row r="3435" spans="1:15" s="886" customFormat="1">
      <c r="A3435" s="883"/>
      <c r="B3435" s="1152"/>
      <c r="C3435" s="884"/>
      <c r="D3435" s="884"/>
      <c r="E3435" s="884"/>
      <c r="F3435" s="895"/>
      <c r="H3435" s="1153"/>
      <c r="J3435" s="1154"/>
      <c r="K3435" s="827"/>
      <c r="L3435" s="1537"/>
      <c r="M3435" s="1537"/>
      <c r="N3435" s="1067"/>
      <c r="O3435" s="1067"/>
    </row>
    <row r="3436" spans="1:15" s="886" customFormat="1">
      <c r="A3436" s="883"/>
      <c r="B3436" s="1152"/>
      <c r="C3436" s="884"/>
      <c r="D3436" s="884"/>
      <c r="E3436" s="884"/>
      <c r="F3436" s="895"/>
      <c r="H3436" s="1153"/>
      <c r="J3436" s="1154"/>
      <c r="K3436" s="827"/>
      <c r="L3436" s="1537"/>
      <c r="M3436" s="1537"/>
      <c r="N3436" s="1067"/>
      <c r="O3436" s="1067"/>
    </row>
    <row r="3437" spans="1:15" s="886" customFormat="1">
      <c r="A3437" s="883"/>
      <c r="B3437" s="1152"/>
      <c r="C3437" s="884"/>
      <c r="D3437" s="884"/>
      <c r="E3437" s="884"/>
      <c r="F3437" s="895"/>
      <c r="H3437" s="1153"/>
      <c r="J3437" s="1154"/>
      <c r="K3437" s="827"/>
      <c r="L3437" s="1537"/>
      <c r="M3437" s="1537"/>
      <c r="N3437" s="1067"/>
      <c r="O3437" s="1067"/>
    </row>
    <row r="3438" spans="1:15" s="886" customFormat="1">
      <c r="A3438" s="883"/>
      <c r="B3438" s="1152"/>
      <c r="C3438" s="884"/>
      <c r="D3438" s="884"/>
      <c r="E3438" s="884"/>
      <c r="F3438" s="895"/>
      <c r="H3438" s="1153"/>
      <c r="J3438" s="1154"/>
      <c r="K3438" s="827"/>
      <c r="L3438" s="1537"/>
      <c r="M3438" s="1537"/>
      <c r="N3438" s="1067"/>
      <c r="O3438" s="1067"/>
    </row>
    <row r="3439" spans="1:15" s="886" customFormat="1">
      <c r="A3439" s="883"/>
      <c r="B3439" s="1152"/>
      <c r="C3439" s="884"/>
      <c r="D3439" s="884"/>
      <c r="E3439" s="884"/>
      <c r="F3439" s="895"/>
      <c r="H3439" s="1153"/>
      <c r="J3439" s="1154"/>
      <c r="K3439" s="827"/>
      <c r="L3439" s="1537"/>
      <c r="M3439" s="1537"/>
      <c r="N3439" s="1067"/>
      <c r="O3439" s="1067"/>
    </row>
    <row r="3440" spans="1:15" s="886" customFormat="1">
      <c r="A3440" s="883"/>
      <c r="B3440" s="1152"/>
      <c r="C3440" s="884"/>
      <c r="D3440" s="884"/>
      <c r="E3440" s="884"/>
      <c r="F3440" s="895"/>
      <c r="H3440" s="1153"/>
      <c r="J3440" s="1154"/>
      <c r="K3440" s="827"/>
      <c r="L3440" s="1537"/>
      <c r="M3440" s="1537"/>
      <c r="N3440" s="1067"/>
      <c r="O3440" s="1067"/>
    </row>
    <row r="3441" spans="1:15" s="886" customFormat="1">
      <c r="A3441" s="883"/>
      <c r="B3441" s="1152"/>
      <c r="C3441" s="884"/>
      <c r="D3441" s="884"/>
      <c r="E3441" s="884"/>
      <c r="F3441" s="895"/>
      <c r="H3441" s="1153"/>
      <c r="J3441" s="1154"/>
      <c r="K3441" s="827"/>
      <c r="L3441" s="1537"/>
      <c r="M3441" s="1537"/>
      <c r="N3441" s="1067"/>
      <c r="O3441" s="1067"/>
    </row>
    <row r="3442" spans="1:15" s="886" customFormat="1">
      <c r="A3442" s="883"/>
      <c r="B3442" s="1152"/>
      <c r="C3442" s="884"/>
      <c r="D3442" s="884"/>
      <c r="E3442" s="884"/>
      <c r="F3442" s="895"/>
      <c r="H3442" s="1153"/>
      <c r="J3442" s="1154"/>
      <c r="K3442" s="827"/>
      <c r="L3442" s="1537"/>
      <c r="M3442" s="1537"/>
      <c r="N3442" s="1067"/>
      <c r="O3442" s="1067"/>
    </row>
    <row r="3443" spans="1:15" s="886" customFormat="1">
      <c r="A3443" s="883"/>
      <c r="B3443" s="1152"/>
      <c r="C3443" s="884"/>
      <c r="D3443" s="884"/>
      <c r="E3443" s="884"/>
      <c r="F3443" s="895"/>
      <c r="H3443" s="1153"/>
      <c r="J3443" s="1154"/>
      <c r="K3443" s="827"/>
      <c r="L3443" s="1537"/>
      <c r="M3443" s="1537"/>
      <c r="N3443" s="1067"/>
      <c r="O3443" s="1067"/>
    </row>
    <row r="3444" spans="1:15" s="886" customFormat="1">
      <c r="A3444" s="883"/>
      <c r="B3444" s="1152"/>
      <c r="C3444" s="884"/>
      <c r="D3444" s="884"/>
      <c r="E3444" s="884"/>
      <c r="F3444" s="895"/>
      <c r="H3444" s="1153"/>
      <c r="J3444" s="1154"/>
      <c r="K3444" s="827"/>
      <c r="L3444" s="1537"/>
      <c r="M3444" s="1537"/>
      <c r="N3444" s="1067"/>
      <c r="O3444" s="1067"/>
    </row>
    <row r="3445" spans="1:15" s="886" customFormat="1">
      <c r="A3445" s="883"/>
      <c r="B3445" s="1152"/>
      <c r="C3445" s="884"/>
      <c r="D3445" s="884"/>
      <c r="E3445" s="884"/>
      <c r="F3445" s="895"/>
      <c r="H3445" s="1153"/>
      <c r="J3445" s="1154"/>
      <c r="K3445" s="827"/>
      <c r="L3445" s="1537"/>
      <c r="M3445" s="1537"/>
      <c r="N3445" s="1067"/>
      <c r="O3445" s="1067"/>
    </row>
    <row r="3446" spans="1:15" s="886" customFormat="1">
      <c r="A3446" s="883"/>
      <c r="B3446" s="1152"/>
      <c r="C3446" s="884"/>
      <c r="D3446" s="884"/>
      <c r="E3446" s="884"/>
      <c r="F3446" s="895"/>
      <c r="H3446" s="1153"/>
      <c r="J3446" s="1154"/>
      <c r="K3446" s="827"/>
      <c r="L3446" s="1537"/>
      <c r="M3446" s="1537"/>
      <c r="N3446" s="1067"/>
      <c r="O3446" s="1067"/>
    </row>
    <row r="3447" spans="1:15" s="886" customFormat="1">
      <c r="A3447" s="883"/>
      <c r="B3447" s="1152"/>
      <c r="C3447" s="884"/>
      <c r="D3447" s="884"/>
      <c r="E3447" s="884"/>
      <c r="F3447" s="895"/>
      <c r="H3447" s="1153"/>
      <c r="J3447" s="1154"/>
      <c r="K3447" s="827"/>
      <c r="L3447" s="1537"/>
      <c r="M3447" s="1537"/>
      <c r="N3447" s="1067"/>
      <c r="O3447" s="1067"/>
    </row>
    <row r="3448" spans="1:15" s="886" customFormat="1">
      <c r="A3448" s="883"/>
      <c r="B3448" s="1152"/>
      <c r="C3448" s="884"/>
      <c r="D3448" s="884"/>
      <c r="E3448" s="884"/>
      <c r="F3448" s="895"/>
      <c r="H3448" s="1153"/>
      <c r="J3448" s="1154"/>
      <c r="K3448" s="827"/>
      <c r="L3448" s="1537"/>
      <c r="M3448" s="1537"/>
      <c r="N3448" s="1067"/>
      <c r="O3448" s="1067"/>
    </row>
    <row r="3449" spans="1:15" s="886" customFormat="1">
      <c r="A3449" s="883"/>
      <c r="B3449" s="1152"/>
      <c r="C3449" s="884"/>
      <c r="D3449" s="884"/>
      <c r="E3449" s="884"/>
      <c r="F3449" s="895"/>
      <c r="H3449" s="1153"/>
      <c r="J3449" s="1154"/>
      <c r="K3449" s="827"/>
      <c r="L3449" s="1537"/>
      <c r="M3449" s="1537"/>
      <c r="N3449" s="1067"/>
      <c r="O3449" s="1067"/>
    </row>
    <row r="3450" spans="1:15" s="886" customFormat="1">
      <c r="A3450" s="883"/>
      <c r="B3450" s="1152"/>
      <c r="C3450" s="884"/>
      <c r="D3450" s="884"/>
      <c r="E3450" s="884"/>
      <c r="F3450" s="895"/>
      <c r="H3450" s="1153"/>
      <c r="J3450" s="1154"/>
      <c r="K3450" s="827"/>
      <c r="L3450" s="1537"/>
      <c r="M3450" s="1537"/>
      <c r="N3450" s="1067"/>
      <c r="O3450" s="1067"/>
    </row>
    <row r="3451" spans="1:15" s="886" customFormat="1">
      <c r="A3451" s="883"/>
      <c r="B3451" s="1152"/>
      <c r="C3451" s="884"/>
      <c r="D3451" s="884"/>
      <c r="E3451" s="884"/>
      <c r="F3451" s="895"/>
      <c r="H3451" s="1153"/>
      <c r="J3451" s="1154"/>
      <c r="K3451" s="827"/>
      <c r="L3451" s="1537"/>
      <c r="M3451" s="1537"/>
      <c r="N3451" s="1067"/>
      <c r="O3451" s="1067"/>
    </row>
    <row r="3452" spans="1:15" s="886" customFormat="1">
      <c r="A3452" s="883"/>
      <c r="B3452" s="1152"/>
      <c r="C3452" s="884"/>
      <c r="D3452" s="884"/>
      <c r="E3452" s="884"/>
      <c r="F3452" s="895"/>
      <c r="H3452" s="1153"/>
      <c r="J3452" s="1154"/>
      <c r="K3452" s="827"/>
      <c r="L3452" s="1537"/>
      <c r="M3452" s="1537"/>
      <c r="N3452" s="1067"/>
      <c r="O3452" s="1067"/>
    </row>
    <row r="3453" spans="1:15" s="886" customFormat="1">
      <c r="A3453" s="883"/>
      <c r="B3453" s="1152"/>
      <c r="C3453" s="884"/>
      <c r="D3453" s="884"/>
      <c r="E3453" s="884"/>
      <c r="F3453" s="895"/>
      <c r="H3453" s="1153"/>
      <c r="J3453" s="1154"/>
      <c r="K3453" s="827"/>
      <c r="L3453" s="1537"/>
      <c r="M3453" s="1537"/>
      <c r="N3453" s="1067"/>
      <c r="O3453" s="1067"/>
    </row>
    <row r="3454" spans="1:15" s="886" customFormat="1">
      <c r="A3454" s="883"/>
      <c r="B3454" s="1152"/>
      <c r="C3454" s="884"/>
      <c r="D3454" s="884"/>
      <c r="E3454" s="884"/>
      <c r="F3454" s="895"/>
      <c r="H3454" s="1153"/>
      <c r="J3454" s="1154"/>
      <c r="K3454" s="827"/>
      <c r="L3454" s="1537"/>
      <c r="M3454" s="1537"/>
      <c r="N3454" s="1067"/>
      <c r="O3454" s="1067"/>
    </row>
    <row r="3455" spans="1:15" s="886" customFormat="1">
      <c r="A3455" s="883"/>
      <c r="B3455" s="1152"/>
      <c r="C3455" s="884"/>
      <c r="D3455" s="884"/>
      <c r="E3455" s="884"/>
      <c r="F3455" s="895"/>
      <c r="H3455" s="1153"/>
      <c r="J3455" s="1154"/>
      <c r="K3455" s="827"/>
      <c r="L3455" s="1537"/>
      <c r="M3455" s="1537"/>
      <c r="N3455" s="1067"/>
      <c r="O3455" s="1067"/>
    </row>
    <row r="3456" spans="1:15" s="886" customFormat="1">
      <c r="A3456" s="883"/>
      <c r="B3456" s="1152"/>
      <c r="C3456" s="884"/>
      <c r="D3456" s="884"/>
      <c r="E3456" s="884"/>
      <c r="F3456" s="895"/>
      <c r="H3456" s="1153"/>
      <c r="J3456" s="1154"/>
      <c r="K3456" s="827"/>
      <c r="L3456" s="1537"/>
      <c r="M3456" s="1537"/>
      <c r="N3456" s="1067"/>
      <c r="O3456" s="1067"/>
    </row>
    <row r="3457" spans="1:15" s="886" customFormat="1">
      <c r="A3457" s="883"/>
      <c r="B3457" s="1152"/>
      <c r="C3457" s="884"/>
      <c r="D3457" s="884"/>
      <c r="E3457" s="884"/>
      <c r="F3457" s="895"/>
      <c r="H3457" s="1153"/>
      <c r="J3457" s="1154"/>
      <c r="K3457" s="827"/>
      <c r="L3457" s="1537"/>
      <c r="M3457" s="1537"/>
      <c r="N3457" s="1067"/>
      <c r="O3457" s="1067"/>
    </row>
    <row r="3458" spans="1:15" s="886" customFormat="1">
      <c r="A3458" s="883"/>
      <c r="B3458" s="1152"/>
      <c r="C3458" s="884"/>
      <c r="D3458" s="884"/>
      <c r="E3458" s="884"/>
      <c r="F3458" s="895"/>
      <c r="H3458" s="1153"/>
      <c r="J3458" s="1154"/>
      <c r="K3458" s="827"/>
      <c r="L3458" s="1537"/>
      <c r="M3458" s="1537"/>
      <c r="N3458" s="1067"/>
      <c r="O3458" s="1067"/>
    </row>
    <row r="3459" spans="1:15" s="886" customFormat="1">
      <c r="A3459" s="883"/>
      <c r="B3459" s="1152"/>
      <c r="C3459" s="884"/>
      <c r="D3459" s="884"/>
      <c r="E3459" s="884"/>
      <c r="F3459" s="895"/>
      <c r="H3459" s="1153"/>
      <c r="J3459" s="1154"/>
      <c r="K3459" s="827"/>
      <c r="L3459" s="1537"/>
      <c r="M3459" s="1537"/>
      <c r="N3459" s="1067"/>
      <c r="O3459" s="1067"/>
    </row>
    <row r="3460" spans="1:15" s="886" customFormat="1">
      <c r="A3460" s="883"/>
      <c r="B3460" s="1152"/>
      <c r="C3460" s="884"/>
      <c r="D3460" s="884"/>
      <c r="E3460" s="884"/>
      <c r="F3460" s="895"/>
      <c r="H3460" s="1153"/>
      <c r="J3460" s="1154"/>
      <c r="K3460" s="827"/>
      <c r="L3460" s="1537"/>
      <c r="M3460" s="1537"/>
      <c r="N3460" s="1067"/>
      <c r="O3460" s="1067"/>
    </row>
    <row r="3461" spans="1:15" s="886" customFormat="1">
      <c r="A3461" s="883"/>
      <c r="B3461" s="1152"/>
      <c r="C3461" s="884"/>
      <c r="D3461" s="884"/>
      <c r="E3461" s="884"/>
      <c r="F3461" s="895"/>
      <c r="H3461" s="1153"/>
      <c r="J3461" s="1154"/>
      <c r="K3461" s="827"/>
      <c r="L3461" s="1537"/>
      <c r="M3461" s="1537"/>
      <c r="N3461" s="1067"/>
      <c r="O3461" s="1067"/>
    </row>
    <row r="3462" spans="1:15" s="886" customFormat="1">
      <c r="A3462" s="883"/>
      <c r="B3462" s="1152"/>
      <c r="C3462" s="884"/>
      <c r="D3462" s="884"/>
      <c r="E3462" s="884"/>
      <c r="F3462" s="895"/>
      <c r="H3462" s="1153"/>
      <c r="J3462" s="1154"/>
      <c r="K3462" s="827"/>
      <c r="L3462" s="1537"/>
      <c r="M3462" s="1537"/>
      <c r="N3462" s="1067"/>
      <c r="O3462" s="1067"/>
    </row>
    <row r="3463" spans="1:15" s="886" customFormat="1">
      <c r="A3463" s="883"/>
      <c r="B3463" s="1152"/>
      <c r="C3463" s="884"/>
      <c r="D3463" s="884"/>
      <c r="E3463" s="884"/>
      <c r="F3463" s="895"/>
      <c r="H3463" s="1153"/>
      <c r="J3463" s="1154"/>
      <c r="K3463" s="827"/>
      <c r="L3463" s="1537"/>
      <c r="M3463" s="1537"/>
      <c r="N3463" s="1067"/>
      <c r="O3463" s="1067"/>
    </row>
    <row r="3464" spans="1:15" s="886" customFormat="1">
      <c r="A3464" s="883"/>
      <c r="B3464" s="1152"/>
      <c r="C3464" s="884"/>
      <c r="D3464" s="884"/>
      <c r="E3464" s="884"/>
      <c r="F3464" s="895"/>
      <c r="H3464" s="1153"/>
      <c r="J3464" s="1154"/>
      <c r="K3464" s="827"/>
      <c r="L3464" s="1537"/>
      <c r="M3464" s="1537"/>
      <c r="N3464" s="1067"/>
      <c r="O3464" s="1067"/>
    </row>
    <row r="3465" spans="1:15" s="886" customFormat="1">
      <c r="A3465" s="883"/>
      <c r="B3465" s="1152"/>
      <c r="C3465" s="884"/>
      <c r="D3465" s="884"/>
      <c r="E3465" s="884"/>
      <c r="F3465" s="895"/>
      <c r="H3465" s="1153"/>
      <c r="J3465" s="1154"/>
      <c r="K3465" s="827"/>
      <c r="L3465" s="1537"/>
      <c r="M3465" s="1537"/>
      <c r="N3465" s="1067"/>
      <c r="O3465" s="1067"/>
    </row>
    <row r="3466" spans="1:15" s="886" customFormat="1">
      <c r="A3466" s="883"/>
      <c r="B3466" s="1152"/>
      <c r="C3466" s="884"/>
      <c r="D3466" s="884"/>
      <c r="E3466" s="884"/>
      <c r="F3466" s="895"/>
      <c r="H3466" s="1153"/>
      <c r="J3466" s="1154"/>
      <c r="K3466" s="827"/>
      <c r="L3466" s="1537"/>
      <c r="M3466" s="1537"/>
      <c r="N3466" s="1067"/>
      <c r="O3466" s="1067"/>
    </row>
    <row r="3467" spans="1:15" s="886" customFormat="1">
      <c r="A3467" s="883"/>
      <c r="B3467" s="1152"/>
      <c r="C3467" s="884"/>
      <c r="D3467" s="884"/>
      <c r="E3467" s="884"/>
      <c r="F3467" s="895"/>
      <c r="H3467" s="1153"/>
      <c r="J3467" s="1154"/>
      <c r="K3467" s="827"/>
      <c r="L3467" s="1537"/>
      <c r="M3467" s="1537"/>
      <c r="N3467" s="1067"/>
      <c r="O3467" s="1067"/>
    </row>
    <row r="3468" spans="1:15" s="886" customFormat="1">
      <c r="A3468" s="883"/>
      <c r="B3468" s="1152"/>
      <c r="C3468" s="884"/>
      <c r="D3468" s="884"/>
      <c r="E3468" s="884"/>
      <c r="F3468" s="895"/>
      <c r="H3468" s="1153"/>
      <c r="J3468" s="1154"/>
      <c r="K3468" s="827"/>
      <c r="L3468" s="1537"/>
      <c r="M3468" s="1537"/>
      <c r="N3468" s="1067"/>
      <c r="O3468" s="1067"/>
    </row>
    <row r="3469" spans="1:15" s="886" customFormat="1">
      <c r="A3469" s="883"/>
      <c r="B3469" s="1152"/>
      <c r="C3469" s="884"/>
      <c r="D3469" s="884"/>
      <c r="E3469" s="884"/>
      <c r="F3469" s="895"/>
      <c r="H3469" s="1153"/>
      <c r="J3469" s="1154"/>
      <c r="K3469" s="827"/>
      <c r="L3469" s="1537"/>
      <c r="M3469" s="1537"/>
      <c r="N3469" s="1067"/>
      <c r="O3469" s="1067"/>
    </row>
    <row r="3470" spans="1:15" s="886" customFormat="1">
      <c r="A3470" s="883"/>
      <c r="B3470" s="1152"/>
      <c r="C3470" s="884"/>
      <c r="D3470" s="884"/>
      <c r="E3470" s="884"/>
      <c r="F3470" s="895"/>
      <c r="H3470" s="1153"/>
      <c r="J3470" s="1154"/>
      <c r="K3470" s="827"/>
      <c r="L3470" s="1537"/>
      <c r="M3470" s="1537"/>
      <c r="N3470" s="1067"/>
      <c r="O3470" s="1067"/>
    </row>
    <row r="3471" spans="1:15" s="886" customFormat="1">
      <c r="A3471" s="883"/>
      <c r="B3471" s="1152"/>
      <c r="C3471" s="884"/>
      <c r="D3471" s="884"/>
      <c r="E3471" s="884"/>
      <c r="F3471" s="895"/>
      <c r="H3471" s="1153"/>
      <c r="J3471" s="1154"/>
      <c r="K3471" s="827"/>
      <c r="L3471" s="1537"/>
      <c r="M3471" s="1537"/>
      <c r="N3471" s="1067"/>
      <c r="O3471" s="1067"/>
    </row>
    <row r="3472" spans="1:15" s="886" customFormat="1">
      <c r="A3472" s="883"/>
      <c r="B3472" s="1152"/>
      <c r="C3472" s="884"/>
      <c r="D3472" s="884"/>
      <c r="E3472" s="884"/>
      <c r="F3472" s="895"/>
      <c r="H3472" s="1153"/>
      <c r="J3472" s="1154"/>
      <c r="K3472" s="827"/>
      <c r="L3472" s="1537"/>
      <c r="M3472" s="1537"/>
      <c r="N3472" s="1067"/>
      <c r="O3472" s="1067"/>
    </row>
    <row r="3473" spans="1:15" s="886" customFormat="1">
      <c r="A3473" s="883"/>
      <c r="B3473" s="1152"/>
      <c r="C3473" s="884"/>
      <c r="D3473" s="884"/>
      <c r="E3473" s="884"/>
      <c r="F3473" s="895"/>
      <c r="H3473" s="1153"/>
      <c r="J3473" s="1154"/>
      <c r="K3473" s="827"/>
      <c r="L3473" s="1537"/>
      <c r="M3473" s="1537"/>
      <c r="N3473" s="1067"/>
      <c r="O3473" s="1067"/>
    </row>
    <row r="3474" spans="1:15" s="886" customFormat="1">
      <c r="A3474" s="883"/>
      <c r="B3474" s="1152"/>
      <c r="C3474" s="884"/>
      <c r="D3474" s="884"/>
      <c r="E3474" s="884"/>
      <c r="F3474" s="895"/>
      <c r="H3474" s="1153"/>
      <c r="J3474" s="1154"/>
      <c r="K3474" s="827"/>
      <c r="L3474" s="1537"/>
      <c r="M3474" s="1537"/>
      <c r="N3474" s="1067"/>
      <c r="O3474" s="1067"/>
    </row>
    <row r="3475" spans="1:15" s="886" customFormat="1">
      <c r="A3475" s="883"/>
      <c r="B3475" s="1152"/>
      <c r="C3475" s="884"/>
      <c r="D3475" s="884"/>
      <c r="E3475" s="884"/>
      <c r="F3475" s="895"/>
      <c r="H3475" s="1153"/>
      <c r="J3475" s="1154"/>
      <c r="K3475" s="827"/>
      <c r="L3475" s="1537"/>
      <c r="M3475" s="1537"/>
      <c r="N3475" s="1067"/>
      <c r="O3475" s="1067"/>
    </row>
    <row r="3476" spans="1:15" s="886" customFormat="1">
      <c r="A3476" s="883"/>
      <c r="B3476" s="1152"/>
      <c r="C3476" s="884"/>
      <c r="D3476" s="884"/>
      <c r="E3476" s="884"/>
      <c r="F3476" s="895"/>
      <c r="H3476" s="1153"/>
      <c r="J3476" s="1154"/>
      <c r="K3476" s="827"/>
      <c r="L3476" s="1537"/>
      <c r="M3476" s="1537"/>
      <c r="N3476" s="1067"/>
      <c r="O3476" s="1067"/>
    </row>
    <row r="3477" spans="1:15" s="886" customFormat="1">
      <c r="A3477" s="883"/>
      <c r="B3477" s="1152"/>
      <c r="C3477" s="884"/>
      <c r="D3477" s="884"/>
      <c r="E3477" s="884"/>
      <c r="F3477" s="895"/>
      <c r="H3477" s="1153"/>
      <c r="J3477" s="1154"/>
      <c r="K3477" s="827"/>
      <c r="L3477" s="1537"/>
      <c r="M3477" s="1537"/>
      <c r="N3477" s="1067"/>
      <c r="O3477" s="1067"/>
    </row>
    <row r="3478" spans="1:15" s="886" customFormat="1">
      <c r="A3478" s="883"/>
      <c r="B3478" s="1152"/>
      <c r="C3478" s="884"/>
      <c r="D3478" s="884"/>
      <c r="E3478" s="884"/>
      <c r="F3478" s="895"/>
      <c r="H3478" s="1153"/>
      <c r="J3478" s="1154"/>
      <c r="K3478" s="827"/>
      <c r="L3478" s="1537"/>
      <c r="M3478" s="1537"/>
      <c r="N3478" s="1067"/>
      <c r="O3478" s="1067"/>
    </row>
    <row r="3479" spans="1:15" s="886" customFormat="1">
      <c r="A3479" s="883"/>
      <c r="B3479" s="1152"/>
      <c r="C3479" s="884"/>
      <c r="D3479" s="884"/>
      <c r="E3479" s="884"/>
      <c r="F3479" s="895"/>
      <c r="H3479" s="1153"/>
      <c r="J3479" s="1154"/>
      <c r="K3479" s="827"/>
      <c r="L3479" s="1537"/>
      <c r="M3479" s="1537"/>
      <c r="N3479" s="1067"/>
      <c r="O3479" s="1067"/>
    </row>
    <row r="3480" spans="1:15" s="886" customFormat="1">
      <c r="A3480" s="883"/>
      <c r="B3480" s="1152"/>
      <c r="C3480" s="884"/>
      <c r="D3480" s="884"/>
      <c r="E3480" s="884"/>
      <c r="F3480" s="895"/>
      <c r="H3480" s="1153"/>
      <c r="J3480" s="1154"/>
      <c r="K3480" s="827"/>
      <c r="L3480" s="1537"/>
      <c r="M3480" s="1537"/>
      <c r="N3480" s="1067"/>
      <c r="O3480" s="1067"/>
    </row>
    <row r="3481" spans="1:15" s="886" customFormat="1">
      <c r="A3481" s="883"/>
      <c r="B3481" s="1152"/>
      <c r="C3481" s="884"/>
      <c r="D3481" s="884"/>
      <c r="E3481" s="884"/>
      <c r="F3481" s="895"/>
      <c r="H3481" s="1153"/>
      <c r="J3481" s="1154"/>
      <c r="K3481" s="827"/>
      <c r="L3481" s="1537"/>
      <c r="M3481" s="1537"/>
      <c r="N3481" s="1067"/>
      <c r="O3481" s="1067"/>
    </row>
    <row r="3482" spans="1:15" s="886" customFormat="1">
      <c r="A3482" s="883"/>
      <c r="B3482" s="1152"/>
      <c r="C3482" s="884"/>
      <c r="D3482" s="884"/>
      <c r="E3482" s="884"/>
      <c r="F3482" s="895"/>
      <c r="H3482" s="1153"/>
      <c r="J3482" s="1154"/>
      <c r="K3482" s="827"/>
      <c r="L3482" s="1537"/>
      <c r="M3482" s="1537"/>
      <c r="N3482" s="1067"/>
      <c r="O3482" s="1067"/>
    </row>
    <row r="3483" spans="1:15" s="886" customFormat="1">
      <c r="A3483" s="883"/>
      <c r="B3483" s="1152"/>
      <c r="C3483" s="884"/>
      <c r="D3483" s="884"/>
      <c r="E3483" s="884"/>
      <c r="F3483" s="895"/>
      <c r="H3483" s="1153"/>
      <c r="J3483" s="1154"/>
      <c r="K3483" s="827"/>
      <c r="L3483" s="1537"/>
      <c r="M3483" s="1537"/>
      <c r="N3483" s="1067"/>
      <c r="O3483" s="1067"/>
    </row>
    <row r="3484" spans="1:15" s="886" customFormat="1">
      <c r="A3484" s="883"/>
      <c r="B3484" s="1152"/>
      <c r="C3484" s="884"/>
      <c r="D3484" s="884"/>
      <c r="E3484" s="884"/>
      <c r="F3484" s="895"/>
      <c r="H3484" s="1153"/>
      <c r="J3484" s="1154"/>
      <c r="K3484" s="827"/>
      <c r="L3484" s="1537"/>
      <c r="M3484" s="1537"/>
      <c r="N3484" s="1067"/>
      <c r="O3484" s="1067"/>
    </row>
    <row r="3485" spans="1:15" s="886" customFormat="1">
      <c r="A3485" s="883"/>
      <c r="B3485" s="1152"/>
      <c r="C3485" s="884"/>
      <c r="D3485" s="884"/>
      <c r="E3485" s="884"/>
      <c r="F3485" s="895"/>
      <c r="H3485" s="1153"/>
      <c r="J3485" s="1154"/>
      <c r="K3485" s="827"/>
      <c r="L3485" s="1537"/>
      <c r="M3485" s="1537"/>
      <c r="N3485" s="1067"/>
      <c r="O3485" s="1067"/>
    </row>
    <row r="3486" spans="1:15" s="886" customFormat="1">
      <c r="A3486" s="883"/>
      <c r="B3486" s="1152"/>
      <c r="C3486" s="884"/>
      <c r="D3486" s="884"/>
      <c r="E3486" s="884"/>
      <c r="F3486" s="895"/>
      <c r="H3486" s="1153"/>
      <c r="J3486" s="1154"/>
      <c r="K3486" s="827"/>
      <c r="L3486" s="1537"/>
      <c r="M3486" s="1537"/>
      <c r="N3486" s="1067"/>
      <c r="O3486" s="1067"/>
    </row>
    <row r="3487" spans="1:15" s="886" customFormat="1">
      <c r="A3487" s="883"/>
      <c r="B3487" s="1152"/>
      <c r="C3487" s="884"/>
      <c r="D3487" s="884"/>
      <c r="E3487" s="884"/>
      <c r="F3487" s="895"/>
      <c r="H3487" s="1153"/>
      <c r="J3487" s="1154"/>
      <c r="K3487" s="827"/>
      <c r="L3487" s="1537"/>
      <c r="M3487" s="1537"/>
      <c r="N3487" s="1067"/>
      <c r="O3487" s="1067"/>
    </row>
    <row r="3488" spans="1:15" s="886" customFormat="1">
      <c r="A3488" s="883"/>
      <c r="B3488" s="1152"/>
      <c r="C3488" s="884"/>
      <c r="D3488" s="884"/>
      <c r="E3488" s="884"/>
      <c r="F3488" s="895"/>
      <c r="H3488" s="1153"/>
      <c r="J3488" s="1154"/>
      <c r="K3488" s="827"/>
      <c r="L3488" s="1537"/>
      <c r="M3488" s="1537"/>
      <c r="N3488" s="1067"/>
      <c r="O3488" s="1067"/>
    </row>
    <row r="3489" spans="1:15" s="886" customFormat="1">
      <c r="A3489" s="883"/>
      <c r="B3489" s="1152"/>
      <c r="C3489" s="884"/>
      <c r="D3489" s="884"/>
      <c r="E3489" s="884"/>
      <c r="F3489" s="895"/>
      <c r="H3489" s="1153"/>
      <c r="J3489" s="1154"/>
      <c r="K3489" s="827"/>
      <c r="L3489" s="1537"/>
      <c r="M3489" s="1537"/>
      <c r="N3489" s="1067"/>
      <c r="O3489" s="1067"/>
    </row>
    <row r="3490" spans="1:15" s="886" customFormat="1">
      <c r="A3490" s="883"/>
      <c r="B3490" s="1152"/>
      <c r="C3490" s="884"/>
      <c r="D3490" s="884"/>
      <c r="E3490" s="884"/>
      <c r="F3490" s="895"/>
      <c r="H3490" s="1153"/>
      <c r="J3490" s="1154"/>
      <c r="K3490" s="827"/>
      <c r="L3490" s="1537"/>
      <c r="M3490" s="1537"/>
      <c r="N3490" s="1067"/>
      <c r="O3490" s="1067"/>
    </row>
    <row r="3491" spans="1:15" s="886" customFormat="1">
      <c r="A3491" s="883"/>
      <c r="B3491" s="1152"/>
      <c r="C3491" s="884"/>
      <c r="D3491" s="884"/>
      <c r="E3491" s="884"/>
      <c r="F3491" s="895"/>
      <c r="H3491" s="1153"/>
      <c r="J3491" s="1154"/>
      <c r="K3491" s="827"/>
      <c r="L3491" s="1537"/>
      <c r="M3491" s="1537"/>
      <c r="N3491" s="1067"/>
      <c r="O3491" s="1067"/>
    </row>
    <row r="3492" spans="1:15" s="886" customFormat="1">
      <c r="A3492" s="883"/>
      <c r="B3492" s="1152"/>
      <c r="C3492" s="884"/>
      <c r="D3492" s="884"/>
      <c r="E3492" s="884"/>
      <c r="F3492" s="895"/>
      <c r="H3492" s="1153"/>
      <c r="J3492" s="1154"/>
      <c r="K3492" s="827"/>
      <c r="L3492" s="1537"/>
      <c r="M3492" s="1537"/>
      <c r="N3492" s="1067"/>
      <c r="O3492" s="1067"/>
    </row>
    <row r="3493" spans="1:15" s="886" customFormat="1">
      <c r="A3493" s="883"/>
      <c r="B3493" s="1152"/>
      <c r="C3493" s="884"/>
      <c r="D3493" s="884"/>
      <c r="E3493" s="884"/>
      <c r="F3493" s="895"/>
      <c r="H3493" s="1153"/>
      <c r="J3493" s="1154"/>
      <c r="K3493" s="827"/>
      <c r="L3493" s="1537"/>
      <c r="M3493" s="1537"/>
      <c r="N3493" s="1067"/>
      <c r="O3493" s="1067"/>
    </row>
    <row r="3494" spans="1:15" s="886" customFormat="1">
      <c r="A3494" s="883"/>
      <c r="B3494" s="1152"/>
      <c r="C3494" s="884"/>
      <c r="D3494" s="884"/>
      <c r="E3494" s="884"/>
      <c r="F3494" s="895"/>
      <c r="H3494" s="1153"/>
      <c r="J3494" s="1154"/>
      <c r="K3494" s="827"/>
      <c r="L3494" s="1537"/>
      <c r="M3494" s="1537"/>
      <c r="N3494" s="1067"/>
      <c r="O3494" s="1067"/>
    </row>
    <row r="3495" spans="1:15" s="886" customFormat="1">
      <c r="A3495" s="883"/>
      <c r="B3495" s="1152"/>
      <c r="C3495" s="884"/>
      <c r="D3495" s="884"/>
      <c r="E3495" s="884"/>
      <c r="F3495" s="895"/>
      <c r="H3495" s="1153"/>
      <c r="J3495" s="1154"/>
      <c r="K3495" s="827"/>
      <c r="L3495" s="1537"/>
      <c r="M3495" s="1537"/>
      <c r="N3495" s="1067"/>
      <c r="O3495" s="1067"/>
    </row>
    <row r="3496" spans="1:15" s="886" customFormat="1">
      <c r="A3496" s="883"/>
      <c r="B3496" s="1152"/>
      <c r="C3496" s="884"/>
      <c r="D3496" s="884"/>
      <c r="E3496" s="884"/>
      <c r="F3496" s="895"/>
      <c r="H3496" s="1153"/>
      <c r="J3496" s="1154"/>
      <c r="K3496" s="827"/>
      <c r="L3496" s="1537"/>
      <c r="M3496" s="1537"/>
      <c r="N3496" s="1067"/>
      <c r="O3496" s="1067"/>
    </row>
    <row r="3497" spans="1:15" s="886" customFormat="1">
      <c r="A3497" s="883"/>
      <c r="B3497" s="1152"/>
      <c r="C3497" s="884"/>
      <c r="D3497" s="884"/>
      <c r="E3497" s="884"/>
      <c r="F3497" s="895"/>
      <c r="H3497" s="1153"/>
      <c r="J3497" s="1154"/>
      <c r="K3497" s="827"/>
      <c r="L3497" s="1537"/>
      <c r="M3497" s="1537"/>
      <c r="N3497" s="1067"/>
      <c r="O3497" s="1067"/>
    </row>
    <row r="3498" spans="1:15" s="886" customFormat="1">
      <c r="A3498" s="883"/>
      <c r="B3498" s="1152"/>
      <c r="C3498" s="884"/>
      <c r="D3498" s="884"/>
      <c r="E3498" s="884"/>
      <c r="F3498" s="895"/>
      <c r="H3498" s="1153"/>
      <c r="J3498" s="1154"/>
      <c r="K3498" s="827"/>
      <c r="L3498" s="1537"/>
      <c r="M3498" s="1537"/>
      <c r="N3498" s="1067"/>
      <c r="O3498" s="1067"/>
    </row>
    <row r="3499" spans="1:15" s="886" customFormat="1">
      <c r="A3499" s="883"/>
      <c r="B3499" s="1152"/>
      <c r="C3499" s="884"/>
      <c r="D3499" s="884"/>
      <c r="E3499" s="884"/>
      <c r="F3499" s="895"/>
      <c r="H3499" s="1153"/>
      <c r="J3499" s="1154"/>
      <c r="K3499" s="827"/>
      <c r="L3499" s="1537"/>
      <c r="M3499" s="1537"/>
      <c r="N3499" s="1067"/>
      <c r="O3499" s="1067"/>
    </row>
    <row r="3500" spans="1:15" s="886" customFormat="1">
      <c r="A3500" s="883"/>
      <c r="B3500" s="1152"/>
      <c r="C3500" s="884"/>
      <c r="D3500" s="884"/>
      <c r="E3500" s="884"/>
      <c r="F3500" s="895"/>
      <c r="H3500" s="1153"/>
      <c r="J3500" s="1154"/>
      <c r="K3500" s="827"/>
      <c r="L3500" s="1537"/>
      <c r="M3500" s="1537"/>
      <c r="N3500" s="1067"/>
      <c r="O3500" s="1067"/>
    </row>
    <row r="3501" spans="1:15" s="886" customFormat="1">
      <c r="A3501" s="883"/>
      <c r="B3501" s="1152"/>
      <c r="C3501" s="884"/>
      <c r="D3501" s="884"/>
      <c r="E3501" s="884"/>
      <c r="F3501" s="895"/>
      <c r="H3501" s="1153"/>
      <c r="J3501" s="1154"/>
      <c r="K3501" s="827"/>
      <c r="L3501" s="1537"/>
      <c r="M3501" s="1537"/>
      <c r="N3501" s="1067"/>
      <c r="O3501" s="1067"/>
    </row>
    <row r="3502" spans="1:15" s="886" customFormat="1">
      <c r="A3502" s="883"/>
      <c r="B3502" s="1152"/>
      <c r="C3502" s="884"/>
      <c r="D3502" s="884"/>
      <c r="E3502" s="884"/>
      <c r="F3502" s="895"/>
      <c r="H3502" s="1153"/>
      <c r="J3502" s="1154"/>
      <c r="K3502" s="827"/>
      <c r="L3502" s="1537"/>
      <c r="M3502" s="1537"/>
      <c r="N3502" s="1067"/>
      <c r="O3502" s="1067"/>
    </row>
    <row r="3503" spans="1:15" s="886" customFormat="1">
      <c r="A3503" s="883"/>
      <c r="B3503" s="1152"/>
      <c r="C3503" s="884"/>
      <c r="D3503" s="884"/>
      <c r="E3503" s="884"/>
      <c r="F3503" s="895"/>
      <c r="H3503" s="1153"/>
      <c r="J3503" s="1154"/>
      <c r="K3503" s="827"/>
      <c r="L3503" s="1537"/>
      <c r="M3503" s="1537"/>
      <c r="N3503" s="1067"/>
      <c r="O3503" s="1067"/>
    </row>
    <row r="3504" spans="1:15" s="886" customFormat="1">
      <c r="A3504" s="883"/>
      <c r="B3504" s="1152"/>
      <c r="C3504" s="884"/>
      <c r="D3504" s="884"/>
      <c r="E3504" s="884"/>
      <c r="F3504" s="895"/>
      <c r="H3504" s="1153"/>
      <c r="J3504" s="1154"/>
      <c r="K3504" s="827"/>
      <c r="L3504" s="1537"/>
      <c r="M3504" s="1537"/>
      <c r="N3504" s="1067"/>
      <c r="O3504" s="1067"/>
    </row>
    <row r="3505" spans="1:15" s="886" customFormat="1">
      <c r="A3505" s="883"/>
      <c r="B3505" s="1152"/>
      <c r="C3505" s="884"/>
      <c r="D3505" s="884"/>
      <c r="E3505" s="884"/>
      <c r="F3505" s="895"/>
      <c r="H3505" s="1153"/>
      <c r="J3505" s="1154"/>
      <c r="K3505" s="827"/>
      <c r="L3505" s="1537"/>
      <c r="M3505" s="1537"/>
      <c r="N3505" s="1067"/>
      <c r="O3505" s="1067"/>
    </row>
    <row r="3506" spans="1:15" s="886" customFormat="1">
      <c r="A3506" s="883"/>
      <c r="B3506" s="1152"/>
      <c r="C3506" s="884"/>
      <c r="D3506" s="884"/>
      <c r="E3506" s="884"/>
      <c r="F3506" s="895"/>
      <c r="H3506" s="1153"/>
      <c r="J3506" s="1154"/>
      <c r="K3506" s="827"/>
      <c r="L3506" s="1537"/>
      <c r="M3506" s="1537"/>
      <c r="N3506" s="1067"/>
      <c r="O3506" s="1067"/>
    </row>
    <row r="3507" spans="1:15" s="886" customFormat="1">
      <c r="A3507" s="883"/>
      <c r="B3507" s="1152"/>
      <c r="C3507" s="884"/>
      <c r="D3507" s="884"/>
      <c r="E3507" s="884"/>
      <c r="F3507" s="895"/>
      <c r="H3507" s="1153"/>
      <c r="J3507" s="1154"/>
      <c r="K3507" s="827"/>
      <c r="L3507" s="1537"/>
      <c r="M3507" s="1537"/>
      <c r="N3507" s="1067"/>
      <c r="O3507" s="1067"/>
    </row>
    <row r="3508" spans="1:15" s="886" customFormat="1">
      <c r="A3508" s="883"/>
      <c r="B3508" s="1152"/>
      <c r="C3508" s="884"/>
      <c r="D3508" s="884"/>
      <c r="E3508" s="884"/>
      <c r="F3508" s="895"/>
      <c r="H3508" s="1153"/>
      <c r="J3508" s="1154"/>
      <c r="K3508" s="827"/>
      <c r="L3508" s="1537"/>
      <c r="M3508" s="1537"/>
      <c r="N3508" s="1067"/>
      <c r="O3508" s="1067"/>
    </row>
    <row r="3509" spans="1:15" s="886" customFormat="1">
      <c r="A3509" s="883"/>
      <c r="B3509" s="1152"/>
      <c r="C3509" s="884"/>
      <c r="D3509" s="884"/>
      <c r="E3509" s="884"/>
      <c r="F3509" s="895"/>
      <c r="H3509" s="1153"/>
      <c r="J3509" s="1154"/>
      <c r="K3509" s="827"/>
      <c r="L3509" s="1537"/>
      <c r="M3509" s="1537"/>
      <c r="N3509" s="1067"/>
      <c r="O3509" s="1067"/>
    </row>
    <row r="3510" spans="1:15" s="886" customFormat="1">
      <c r="A3510" s="883"/>
      <c r="B3510" s="1152"/>
      <c r="C3510" s="884"/>
      <c r="D3510" s="884"/>
      <c r="E3510" s="884"/>
      <c r="F3510" s="895"/>
      <c r="H3510" s="1153"/>
      <c r="J3510" s="1154"/>
      <c r="K3510" s="827"/>
      <c r="L3510" s="1537"/>
      <c r="M3510" s="1537"/>
      <c r="N3510" s="1067"/>
      <c r="O3510" s="1067"/>
    </row>
    <row r="3511" spans="1:15" s="886" customFormat="1">
      <c r="A3511" s="883"/>
      <c r="B3511" s="1152"/>
      <c r="C3511" s="884"/>
      <c r="D3511" s="884"/>
      <c r="E3511" s="884"/>
      <c r="F3511" s="895"/>
      <c r="H3511" s="1153"/>
      <c r="J3511" s="1154"/>
      <c r="K3511" s="827"/>
      <c r="L3511" s="1537"/>
      <c r="M3511" s="1537"/>
      <c r="N3511" s="1067"/>
      <c r="O3511" s="1067"/>
    </row>
    <row r="3512" spans="1:15" s="886" customFormat="1">
      <c r="A3512" s="883"/>
      <c r="B3512" s="1152"/>
      <c r="C3512" s="884"/>
      <c r="D3512" s="884"/>
      <c r="E3512" s="884"/>
      <c r="F3512" s="895"/>
      <c r="H3512" s="1153"/>
      <c r="J3512" s="1154"/>
      <c r="K3512" s="827"/>
      <c r="L3512" s="1537"/>
      <c r="M3512" s="1537"/>
      <c r="N3512" s="1067"/>
      <c r="O3512" s="1067"/>
    </row>
    <row r="3513" spans="1:15" s="886" customFormat="1">
      <c r="A3513" s="883"/>
      <c r="B3513" s="1152"/>
      <c r="C3513" s="884"/>
      <c r="D3513" s="884"/>
      <c r="E3513" s="884"/>
      <c r="F3513" s="895"/>
      <c r="H3513" s="1153"/>
      <c r="J3513" s="1154"/>
      <c r="K3513" s="827"/>
      <c r="L3513" s="1537"/>
      <c r="M3513" s="1537"/>
      <c r="N3513" s="1067"/>
      <c r="O3513" s="1067"/>
    </row>
    <row r="3514" spans="1:15" s="886" customFormat="1">
      <c r="A3514" s="883"/>
      <c r="B3514" s="1152"/>
      <c r="C3514" s="884"/>
      <c r="D3514" s="884"/>
      <c r="E3514" s="884"/>
      <c r="F3514" s="895"/>
      <c r="H3514" s="1153"/>
      <c r="J3514" s="1154"/>
      <c r="K3514" s="827"/>
      <c r="L3514" s="1537"/>
      <c r="M3514" s="1537"/>
      <c r="N3514" s="1067"/>
      <c r="O3514" s="1067"/>
    </row>
    <row r="3515" spans="1:15" s="886" customFormat="1">
      <c r="A3515" s="883"/>
      <c r="B3515" s="1152"/>
      <c r="C3515" s="884"/>
      <c r="D3515" s="884"/>
      <c r="E3515" s="884"/>
      <c r="F3515" s="895"/>
      <c r="H3515" s="1153"/>
      <c r="J3515" s="1154"/>
      <c r="K3515" s="827"/>
      <c r="L3515" s="1537"/>
      <c r="M3515" s="1537"/>
      <c r="N3515" s="1067"/>
      <c r="O3515" s="1067"/>
    </row>
    <row r="3516" spans="1:15" s="886" customFormat="1">
      <c r="A3516" s="883"/>
      <c r="B3516" s="1152"/>
      <c r="C3516" s="884"/>
      <c r="D3516" s="884"/>
      <c r="E3516" s="884"/>
      <c r="F3516" s="895"/>
      <c r="H3516" s="1153"/>
      <c r="J3516" s="1154"/>
      <c r="K3516" s="827"/>
      <c r="L3516" s="1537"/>
      <c r="M3516" s="1537"/>
      <c r="N3516" s="1067"/>
      <c r="O3516" s="1067"/>
    </row>
    <row r="3517" spans="1:15" s="886" customFormat="1">
      <c r="A3517" s="883"/>
      <c r="B3517" s="1152"/>
      <c r="C3517" s="884"/>
      <c r="D3517" s="884"/>
      <c r="E3517" s="884"/>
      <c r="F3517" s="895"/>
      <c r="H3517" s="1153"/>
      <c r="J3517" s="1154"/>
      <c r="K3517" s="827"/>
      <c r="L3517" s="1537"/>
      <c r="M3517" s="1537"/>
      <c r="N3517" s="1067"/>
      <c r="O3517" s="1067"/>
    </row>
    <row r="3518" spans="1:15" s="886" customFormat="1">
      <c r="A3518" s="883"/>
      <c r="B3518" s="1152"/>
      <c r="C3518" s="884"/>
      <c r="D3518" s="884"/>
      <c r="E3518" s="884"/>
      <c r="F3518" s="895"/>
      <c r="H3518" s="1153"/>
      <c r="J3518" s="1154"/>
      <c r="K3518" s="827"/>
      <c r="L3518" s="1537"/>
      <c r="M3518" s="1537"/>
      <c r="N3518" s="1067"/>
      <c r="O3518" s="1067"/>
    </row>
    <row r="3519" spans="1:15" s="886" customFormat="1">
      <c r="A3519" s="883"/>
      <c r="B3519" s="1152"/>
      <c r="C3519" s="884"/>
      <c r="D3519" s="884"/>
      <c r="E3519" s="884"/>
      <c r="F3519" s="895"/>
      <c r="H3519" s="1153"/>
      <c r="J3519" s="1154"/>
      <c r="K3519" s="827"/>
      <c r="L3519" s="1537"/>
      <c r="M3519" s="1537"/>
      <c r="N3519" s="1067"/>
      <c r="O3519" s="1067"/>
    </row>
    <row r="3520" spans="1:15" s="886" customFormat="1">
      <c r="A3520" s="883"/>
      <c r="B3520" s="1152"/>
      <c r="C3520" s="884"/>
      <c r="D3520" s="884"/>
      <c r="E3520" s="884"/>
      <c r="F3520" s="895"/>
      <c r="H3520" s="1153"/>
      <c r="J3520" s="1154"/>
      <c r="K3520" s="827"/>
      <c r="L3520" s="1537"/>
      <c r="M3520" s="1537"/>
      <c r="N3520" s="1067"/>
      <c r="O3520" s="1067"/>
    </row>
    <row r="3521" spans="1:15" s="886" customFormat="1">
      <c r="A3521" s="883"/>
      <c r="B3521" s="1152"/>
      <c r="C3521" s="884"/>
      <c r="D3521" s="884"/>
      <c r="E3521" s="884"/>
      <c r="F3521" s="895"/>
      <c r="H3521" s="1153"/>
      <c r="J3521" s="1154"/>
      <c r="K3521" s="827"/>
      <c r="L3521" s="1537"/>
      <c r="M3521" s="1537"/>
      <c r="N3521" s="1067"/>
      <c r="O3521" s="1067"/>
    </row>
    <row r="3522" spans="1:15" s="886" customFormat="1">
      <c r="A3522" s="883"/>
      <c r="B3522" s="1152"/>
      <c r="C3522" s="884"/>
      <c r="D3522" s="884"/>
      <c r="E3522" s="884"/>
      <c r="F3522" s="895"/>
      <c r="H3522" s="1153"/>
      <c r="J3522" s="1154"/>
      <c r="K3522" s="827"/>
      <c r="L3522" s="1537"/>
      <c r="M3522" s="1537"/>
      <c r="N3522" s="1067"/>
      <c r="O3522" s="1067"/>
    </row>
    <row r="3523" spans="1:15" s="886" customFormat="1">
      <c r="A3523" s="883"/>
      <c r="B3523" s="1152"/>
      <c r="C3523" s="884"/>
      <c r="D3523" s="884"/>
      <c r="E3523" s="884"/>
      <c r="F3523" s="895"/>
      <c r="H3523" s="1153"/>
      <c r="J3523" s="1154"/>
      <c r="K3523" s="827"/>
      <c r="L3523" s="1537"/>
      <c r="M3523" s="1537"/>
      <c r="N3523" s="1067"/>
      <c r="O3523" s="1067"/>
    </row>
    <row r="3524" spans="1:15" s="886" customFormat="1">
      <c r="A3524" s="883"/>
      <c r="B3524" s="1152"/>
      <c r="C3524" s="884"/>
      <c r="D3524" s="884"/>
      <c r="E3524" s="884"/>
      <c r="F3524" s="895"/>
      <c r="H3524" s="1153"/>
      <c r="J3524" s="1154"/>
      <c r="K3524" s="827"/>
      <c r="L3524" s="1537"/>
      <c r="M3524" s="1537"/>
      <c r="N3524" s="1067"/>
      <c r="O3524" s="1067"/>
    </row>
    <row r="3525" spans="1:15" s="886" customFormat="1">
      <c r="A3525" s="883"/>
      <c r="B3525" s="1152"/>
      <c r="C3525" s="884"/>
      <c r="D3525" s="884"/>
      <c r="E3525" s="884"/>
      <c r="F3525" s="895"/>
      <c r="H3525" s="1153"/>
      <c r="J3525" s="1154"/>
      <c r="K3525" s="827"/>
      <c r="L3525" s="1537"/>
      <c r="M3525" s="1537"/>
      <c r="N3525" s="1067"/>
      <c r="O3525" s="1067"/>
    </row>
    <row r="3526" spans="1:15" s="886" customFormat="1">
      <c r="A3526" s="883"/>
      <c r="B3526" s="1152"/>
      <c r="C3526" s="884"/>
      <c r="D3526" s="884"/>
      <c r="E3526" s="884"/>
      <c r="F3526" s="895"/>
      <c r="H3526" s="1153"/>
      <c r="J3526" s="1154"/>
      <c r="K3526" s="827"/>
      <c r="L3526" s="1537"/>
      <c r="M3526" s="1537"/>
      <c r="N3526" s="1067"/>
      <c r="O3526" s="1067"/>
    </row>
    <row r="3527" spans="1:15" s="886" customFormat="1">
      <c r="A3527" s="883"/>
      <c r="B3527" s="1152"/>
      <c r="C3527" s="884"/>
      <c r="D3527" s="884"/>
      <c r="E3527" s="884"/>
      <c r="F3527" s="895"/>
      <c r="H3527" s="1153"/>
      <c r="J3527" s="1154"/>
      <c r="K3527" s="827"/>
      <c r="L3527" s="1537"/>
      <c r="M3527" s="1537"/>
      <c r="N3527" s="1067"/>
      <c r="O3527" s="1067"/>
    </row>
    <row r="3528" spans="1:15" s="886" customFormat="1">
      <c r="A3528" s="883"/>
      <c r="B3528" s="1152"/>
      <c r="C3528" s="884"/>
      <c r="D3528" s="884"/>
      <c r="E3528" s="884"/>
      <c r="F3528" s="895"/>
      <c r="H3528" s="1153"/>
      <c r="J3528" s="1154"/>
      <c r="K3528" s="827"/>
      <c r="L3528" s="1537"/>
      <c r="M3528" s="1537"/>
      <c r="N3528" s="1067"/>
      <c r="O3528" s="1067"/>
    </row>
    <row r="3529" spans="1:15" s="886" customFormat="1">
      <c r="A3529" s="883"/>
      <c r="B3529" s="1152"/>
      <c r="C3529" s="884"/>
      <c r="D3529" s="884"/>
      <c r="E3529" s="884"/>
      <c r="F3529" s="895"/>
      <c r="H3529" s="1153"/>
      <c r="J3529" s="1154"/>
      <c r="K3529" s="827"/>
      <c r="L3529" s="1537"/>
      <c r="M3529" s="1537"/>
      <c r="N3529" s="1067"/>
      <c r="O3529" s="1067"/>
    </row>
    <row r="3530" spans="1:15" s="886" customFormat="1">
      <c r="A3530" s="883"/>
      <c r="B3530" s="1152"/>
      <c r="C3530" s="884"/>
      <c r="D3530" s="884"/>
      <c r="E3530" s="884"/>
      <c r="F3530" s="895"/>
      <c r="H3530" s="1153"/>
      <c r="J3530" s="1154"/>
      <c r="K3530" s="827"/>
      <c r="L3530" s="1537"/>
      <c r="M3530" s="1537"/>
      <c r="N3530" s="1067"/>
      <c r="O3530" s="1067"/>
    </row>
    <row r="3531" spans="1:15" s="886" customFormat="1">
      <c r="A3531" s="883"/>
      <c r="B3531" s="1152"/>
      <c r="C3531" s="884"/>
      <c r="D3531" s="884"/>
      <c r="E3531" s="884"/>
      <c r="F3531" s="895"/>
      <c r="H3531" s="1153"/>
      <c r="J3531" s="1154"/>
      <c r="K3531" s="827"/>
      <c r="L3531" s="1537"/>
      <c r="M3531" s="1537"/>
      <c r="N3531" s="1067"/>
      <c r="O3531" s="1067"/>
    </row>
    <row r="3532" spans="1:15" s="886" customFormat="1">
      <c r="A3532" s="883"/>
      <c r="B3532" s="1152"/>
      <c r="C3532" s="884"/>
      <c r="D3532" s="884"/>
      <c r="E3532" s="884"/>
      <c r="F3532" s="895"/>
      <c r="H3532" s="1153"/>
      <c r="J3532" s="1154"/>
      <c r="K3532" s="827"/>
      <c r="L3532" s="1537"/>
      <c r="M3532" s="1537"/>
      <c r="N3532" s="1067"/>
      <c r="O3532" s="1067"/>
    </row>
    <row r="3533" spans="1:15" s="886" customFormat="1">
      <c r="A3533" s="883"/>
      <c r="B3533" s="1152"/>
      <c r="C3533" s="884"/>
      <c r="D3533" s="884"/>
      <c r="E3533" s="884"/>
      <c r="F3533" s="895"/>
      <c r="H3533" s="1153"/>
      <c r="J3533" s="1154"/>
      <c r="K3533" s="827"/>
      <c r="L3533" s="1537"/>
      <c r="M3533" s="1537"/>
      <c r="N3533" s="1067"/>
      <c r="O3533" s="1067"/>
    </row>
    <row r="3534" spans="1:15" s="886" customFormat="1">
      <c r="A3534" s="883"/>
      <c r="B3534" s="1152"/>
      <c r="C3534" s="884"/>
      <c r="D3534" s="884"/>
      <c r="E3534" s="884"/>
      <c r="F3534" s="895"/>
      <c r="H3534" s="1153"/>
      <c r="J3534" s="1154"/>
      <c r="K3534" s="827"/>
      <c r="L3534" s="1537"/>
      <c r="M3534" s="1537"/>
      <c r="N3534" s="1067"/>
      <c r="O3534" s="1067"/>
    </row>
    <row r="3535" spans="1:15" s="886" customFormat="1">
      <c r="A3535" s="883"/>
      <c r="B3535" s="1152"/>
      <c r="C3535" s="884"/>
      <c r="D3535" s="884"/>
      <c r="E3535" s="884"/>
      <c r="F3535" s="895"/>
      <c r="H3535" s="1153"/>
      <c r="J3535" s="1154"/>
      <c r="K3535" s="827"/>
      <c r="L3535" s="1537"/>
      <c r="M3535" s="1537"/>
      <c r="N3535" s="1067"/>
      <c r="O3535" s="1067"/>
    </row>
    <row r="3536" spans="1:15" s="886" customFormat="1">
      <c r="A3536" s="883"/>
      <c r="B3536" s="1152"/>
      <c r="C3536" s="884"/>
      <c r="D3536" s="884"/>
      <c r="E3536" s="884"/>
      <c r="F3536" s="895"/>
      <c r="H3536" s="1153"/>
      <c r="J3536" s="1154"/>
      <c r="K3536" s="827"/>
      <c r="L3536" s="1537"/>
      <c r="M3536" s="1537"/>
      <c r="N3536" s="1067"/>
      <c r="O3536" s="1067"/>
    </row>
    <row r="3537" spans="1:15" s="886" customFormat="1">
      <c r="A3537" s="883"/>
      <c r="B3537" s="1152"/>
      <c r="C3537" s="884"/>
      <c r="D3537" s="884"/>
      <c r="E3537" s="884"/>
      <c r="F3537" s="895"/>
      <c r="H3537" s="1153"/>
      <c r="J3537" s="1154"/>
      <c r="K3537" s="827"/>
      <c r="L3537" s="1537"/>
      <c r="M3537" s="1537"/>
      <c r="N3537" s="1067"/>
      <c r="O3537" s="1067"/>
    </row>
    <row r="3538" spans="1:15" s="886" customFormat="1">
      <c r="A3538" s="883"/>
      <c r="B3538" s="1152"/>
      <c r="C3538" s="884"/>
      <c r="D3538" s="884"/>
      <c r="E3538" s="884"/>
      <c r="F3538" s="895"/>
      <c r="H3538" s="1153"/>
      <c r="J3538" s="1154"/>
      <c r="K3538" s="827"/>
      <c r="L3538" s="1537"/>
      <c r="M3538" s="1537"/>
      <c r="N3538" s="1067"/>
      <c r="O3538" s="1067"/>
    </row>
    <row r="3539" spans="1:15" s="886" customFormat="1">
      <c r="A3539" s="883"/>
      <c r="B3539" s="1152"/>
      <c r="C3539" s="884"/>
      <c r="D3539" s="884"/>
      <c r="E3539" s="884"/>
      <c r="F3539" s="895"/>
      <c r="H3539" s="1153"/>
      <c r="J3539" s="1154"/>
      <c r="K3539" s="827"/>
      <c r="L3539" s="1537"/>
      <c r="M3539" s="1537"/>
      <c r="N3539" s="1067"/>
      <c r="O3539" s="1067"/>
    </row>
    <row r="3540" spans="1:15" s="886" customFormat="1">
      <c r="A3540" s="883"/>
      <c r="B3540" s="1152"/>
      <c r="C3540" s="884"/>
      <c r="D3540" s="884"/>
      <c r="E3540" s="884"/>
      <c r="F3540" s="895"/>
      <c r="H3540" s="1153"/>
      <c r="J3540" s="1154"/>
      <c r="K3540" s="827"/>
      <c r="L3540" s="1537"/>
      <c r="M3540" s="1537"/>
      <c r="N3540" s="1067"/>
      <c r="O3540" s="1067"/>
    </row>
    <row r="3541" spans="1:15" s="886" customFormat="1">
      <c r="A3541" s="883"/>
      <c r="B3541" s="1152"/>
      <c r="C3541" s="884"/>
      <c r="D3541" s="884"/>
      <c r="E3541" s="884"/>
      <c r="F3541" s="895"/>
      <c r="H3541" s="1153"/>
      <c r="J3541" s="1154"/>
      <c r="K3541" s="827"/>
      <c r="L3541" s="1537"/>
      <c r="M3541" s="1537"/>
      <c r="N3541" s="1067"/>
      <c r="O3541" s="1067"/>
    </row>
    <row r="3542" spans="1:15" s="886" customFormat="1">
      <c r="A3542" s="883"/>
      <c r="B3542" s="1152"/>
      <c r="C3542" s="884"/>
      <c r="D3542" s="884"/>
      <c r="E3542" s="884"/>
      <c r="F3542" s="895"/>
      <c r="H3542" s="1153"/>
      <c r="J3542" s="1154"/>
      <c r="K3542" s="827"/>
      <c r="L3542" s="1537"/>
      <c r="M3542" s="1537"/>
      <c r="N3542" s="1067"/>
      <c r="O3542" s="1067"/>
    </row>
    <row r="3543" spans="1:15" s="886" customFormat="1">
      <c r="A3543" s="883"/>
      <c r="B3543" s="1152"/>
      <c r="C3543" s="884"/>
      <c r="D3543" s="884"/>
      <c r="E3543" s="884"/>
      <c r="F3543" s="895"/>
      <c r="H3543" s="1153"/>
      <c r="J3543" s="1154"/>
      <c r="K3543" s="827"/>
      <c r="L3543" s="1537"/>
      <c r="M3543" s="1537"/>
      <c r="N3543" s="1067"/>
      <c r="O3543" s="1067"/>
    </row>
    <row r="3544" spans="1:15" s="886" customFormat="1">
      <c r="A3544" s="883"/>
      <c r="B3544" s="1152"/>
      <c r="C3544" s="884"/>
      <c r="D3544" s="884"/>
      <c r="E3544" s="884"/>
      <c r="F3544" s="895"/>
      <c r="H3544" s="1153"/>
      <c r="J3544" s="1154"/>
      <c r="K3544" s="827"/>
      <c r="L3544" s="1537"/>
      <c r="M3544" s="1537"/>
      <c r="N3544" s="1067"/>
      <c r="O3544" s="1067"/>
    </row>
    <row r="3545" spans="1:15" s="886" customFormat="1">
      <c r="A3545" s="883"/>
      <c r="B3545" s="1152"/>
      <c r="C3545" s="884"/>
      <c r="D3545" s="884"/>
      <c r="E3545" s="884"/>
      <c r="F3545" s="895"/>
      <c r="H3545" s="1153"/>
      <c r="J3545" s="1154"/>
      <c r="K3545" s="827"/>
      <c r="L3545" s="1537"/>
      <c r="M3545" s="1537"/>
      <c r="N3545" s="1067"/>
      <c r="O3545" s="1067"/>
    </row>
    <row r="3546" spans="1:15" s="886" customFormat="1">
      <c r="A3546" s="883"/>
      <c r="B3546" s="1152"/>
      <c r="C3546" s="884"/>
      <c r="D3546" s="884"/>
      <c r="E3546" s="884"/>
      <c r="F3546" s="895"/>
      <c r="H3546" s="1153"/>
      <c r="J3546" s="1154"/>
      <c r="K3546" s="827"/>
      <c r="L3546" s="1537"/>
      <c r="M3546" s="1537"/>
      <c r="N3546" s="1067"/>
      <c r="O3546" s="1067"/>
    </row>
    <row r="3547" spans="1:15" s="886" customFormat="1">
      <c r="A3547" s="883"/>
      <c r="B3547" s="1152"/>
      <c r="C3547" s="884"/>
      <c r="D3547" s="884"/>
      <c r="E3547" s="884"/>
      <c r="F3547" s="895"/>
      <c r="H3547" s="1153"/>
      <c r="J3547" s="1154"/>
      <c r="K3547" s="827"/>
      <c r="L3547" s="1537"/>
      <c r="M3547" s="1537"/>
      <c r="N3547" s="1067"/>
      <c r="O3547" s="1067"/>
    </row>
    <row r="3548" spans="1:15" s="886" customFormat="1">
      <c r="A3548" s="883"/>
      <c r="B3548" s="1152"/>
      <c r="C3548" s="884"/>
      <c r="D3548" s="884"/>
      <c r="E3548" s="884"/>
      <c r="F3548" s="895"/>
      <c r="H3548" s="1153"/>
      <c r="J3548" s="1154"/>
      <c r="K3548" s="827"/>
      <c r="L3548" s="1537"/>
      <c r="M3548" s="1537"/>
      <c r="N3548" s="1067"/>
      <c r="O3548" s="1067"/>
    </row>
    <row r="3549" spans="1:15" s="886" customFormat="1">
      <c r="A3549" s="883"/>
      <c r="B3549" s="1152"/>
      <c r="C3549" s="884"/>
      <c r="D3549" s="884"/>
      <c r="E3549" s="884"/>
      <c r="F3549" s="895"/>
      <c r="H3549" s="1153"/>
      <c r="J3549" s="1154"/>
      <c r="K3549" s="827"/>
      <c r="L3549" s="1537"/>
      <c r="M3549" s="1537"/>
      <c r="N3549" s="1067"/>
      <c r="O3549" s="1067"/>
    </row>
    <row r="3550" spans="1:15" s="886" customFormat="1">
      <c r="A3550" s="883"/>
      <c r="B3550" s="1152"/>
      <c r="C3550" s="884"/>
      <c r="D3550" s="884"/>
      <c r="E3550" s="884"/>
      <c r="F3550" s="895"/>
      <c r="H3550" s="1153"/>
      <c r="J3550" s="1154"/>
      <c r="K3550" s="827"/>
      <c r="L3550" s="1537"/>
      <c r="M3550" s="1537"/>
      <c r="N3550" s="1067"/>
      <c r="O3550" s="1067"/>
    </row>
    <row r="3551" spans="1:15" s="886" customFormat="1">
      <c r="A3551" s="883"/>
      <c r="B3551" s="1152"/>
      <c r="C3551" s="884"/>
      <c r="D3551" s="884"/>
      <c r="E3551" s="884"/>
      <c r="F3551" s="895"/>
      <c r="H3551" s="1153"/>
      <c r="J3551" s="1154"/>
      <c r="K3551" s="827"/>
      <c r="L3551" s="1537"/>
      <c r="M3551" s="1537"/>
      <c r="N3551" s="1067"/>
      <c r="O3551" s="1067"/>
    </row>
    <row r="3552" spans="1:15" s="886" customFormat="1">
      <c r="A3552" s="883"/>
      <c r="B3552" s="1152"/>
      <c r="C3552" s="884"/>
      <c r="D3552" s="884"/>
      <c r="E3552" s="884"/>
      <c r="F3552" s="895"/>
      <c r="H3552" s="1153"/>
      <c r="J3552" s="1154"/>
      <c r="K3552" s="827"/>
      <c r="L3552" s="1537"/>
      <c r="M3552" s="1537"/>
      <c r="N3552" s="1067"/>
      <c r="O3552" s="1067"/>
    </row>
    <row r="3553" spans="1:15" s="886" customFormat="1">
      <c r="A3553" s="883"/>
      <c r="B3553" s="1152"/>
      <c r="C3553" s="884"/>
      <c r="D3553" s="884"/>
      <c r="E3553" s="884"/>
      <c r="F3553" s="895"/>
      <c r="H3553" s="1153"/>
      <c r="J3553" s="1154"/>
      <c r="K3553" s="827"/>
      <c r="L3553" s="1537"/>
      <c r="M3553" s="1537"/>
      <c r="N3553" s="1067"/>
      <c r="O3553" s="1067"/>
    </row>
    <row r="3554" spans="1:15" s="886" customFormat="1">
      <c r="A3554" s="883"/>
      <c r="B3554" s="1152"/>
      <c r="C3554" s="884"/>
      <c r="D3554" s="884"/>
      <c r="E3554" s="884"/>
      <c r="F3554" s="895"/>
      <c r="H3554" s="1153"/>
      <c r="J3554" s="1154"/>
      <c r="K3554" s="827"/>
      <c r="L3554" s="1537"/>
      <c r="M3554" s="1537"/>
      <c r="N3554" s="1067"/>
      <c r="O3554" s="1067"/>
    </row>
    <row r="3555" spans="1:15" s="886" customFormat="1">
      <c r="A3555" s="883"/>
      <c r="B3555" s="1152"/>
      <c r="C3555" s="884"/>
      <c r="D3555" s="884"/>
      <c r="E3555" s="884"/>
      <c r="F3555" s="895"/>
      <c r="H3555" s="1153"/>
      <c r="J3555" s="1154"/>
      <c r="K3555" s="827"/>
      <c r="L3555" s="1537"/>
      <c r="M3555" s="1537"/>
      <c r="N3555" s="1067"/>
      <c r="O3555" s="1067"/>
    </row>
    <row r="3556" spans="1:15" s="886" customFormat="1">
      <c r="A3556" s="883"/>
      <c r="B3556" s="1152"/>
      <c r="C3556" s="884"/>
      <c r="D3556" s="884"/>
      <c r="E3556" s="884"/>
      <c r="F3556" s="895"/>
      <c r="H3556" s="1153"/>
      <c r="J3556" s="1154"/>
      <c r="K3556" s="827"/>
      <c r="L3556" s="1537"/>
      <c r="M3556" s="1537"/>
      <c r="N3556" s="1067"/>
      <c r="O3556" s="1067"/>
    </row>
    <row r="3557" spans="1:15" s="886" customFormat="1">
      <c r="A3557" s="883"/>
      <c r="B3557" s="1152"/>
      <c r="C3557" s="884"/>
      <c r="D3557" s="884"/>
      <c r="E3557" s="884"/>
      <c r="F3557" s="895"/>
      <c r="H3557" s="1153"/>
      <c r="J3557" s="1154"/>
      <c r="K3557" s="827"/>
      <c r="L3557" s="1537"/>
      <c r="M3557" s="1537"/>
      <c r="N3557" s="1067"/>
      <c r="O3557" s="1067"/>
    </row>
    <row r="3558" spans="1:15" s="886" customFormat="1">
      <c r="A3558" s="883"/>
      <c r="B3558" s="1152"/>
      <c r="C3558" s="884"/>
      <c r="D3558" s="884"/>
      <c r="E3558" s="884"/>
      <c r="F3558" s="895"/>
      <c r="H3558" s="1153"/>
      <c r="J3558" s="1154"/>
      <c r="K3558" s="827"/>
      <c r="L3558" s="1537"/>
      <c r="M3558" s="1537"/>
      <c r="N3558" s="1067"/>
      <c r="O3558" s="1067"/>
    </row>
    <row r="3559" spans="1:15" s="886" customFormat="1">
      <c r="A3559" s="883"/>
      <c r="B3559" s="1152"/>
      <c r="C3559" s="884"/>
      <c r="D3559" s="884"/>
      <c r="E3559" s="884"/>
      <c r="F3559" s="895"/>
      <c r="H3559" s="1153"/>
      <c r="J3559" s="1154"/>
      <c r="K3559" s="827"/>
      <c r="L3559" s="1537"/>
      <c r="M3559" s="1537"/>
      <c r="N3559" s="1067"/>
      <c r="O3559" s="1067"/>
    </row>
    <row r="3560" spans="1:15" s="886" customFormat="1">
      <c r="A3560" s="883"/>
      <c r="B3560" s="1152"/>
      <c r="C3560" s="884"/>
      <c r="D3560" s="884"/>
      <c r="E3560" s="884"/>
      <c r="F3560" s="895"/>
      <c r="H3560" s="1153"/>
      <c r="J3560" s="1154"/>
      <c r="K3560" s="827"/>
      <c r="L3560" s="1537"/>
      <c r="M3560" s="1537"/>
      <c r="N3560" s="1067"/>
      <c r="O3560" s="1067"/>
    </row>
    <row r="3561" spans="1:15" s="886" customFormat="1">
      <c r="A3561" s="883"/>
      <c r="B3561" s="1152"/>
      <c r="C3561" s="884"/>
      <c r="D3561" s="884"/>
      <c r="E3561" s="884"/>
      <c r="F3561" s="895"/>
      <c r="H3561" s="1153"/>
      <c r="J3561" s="1154"/>
      <c r="K3561" s="827"/>
      <c r="L3561" s="1537"/>
      <c r="M3561" s="1537"/>
      <c r="N3561" s="1067"/>
      <c r="O3561" s="1067"/>
    </row>
    <row r="3562" spans="1:15" s="886" customFormat="1">
      <c r="A3562" s="883"/>
      <c r="B3562" s="1152"/>
      <c r="C3562" s="884"/>
      <c r="D3562" s="884"/>
      <c r="E3562" s="884"/>
      <c r="F3562" s="895"/>
      <c r="H3562" s="1153"/>
      <c r="J3562" s="1154"/>
      <c r="K3562" s="827"/>
      <c r="L3562" s="1537"/>
      <c r="M3562" s="1537"/>
      <c r="N3562" s="1067"/>
      <c r="O3562" s="1067"/>
    </row>
    <row r="3563" spans="1:15" s="886" customFormat="1">
      <c r="A3563" s="883"/>
      <c r="B3563" s="1152"/>
      <c r="C3563" s="884"/>
      <c r="D3563" s="884"/>
      <c r="E3563" s="884"/>
      <c r="F3563" s="895"/>
      <c r="H3563" s="1153"/>
      <c r="J3563" s="1154"/>
      <c r="K3563" s="827"/>
      <c r="L3563" s="1537"/>
      <c r="M3563" s="1537"/>
      <c r="N3563" s="1067"/>
      <c r="O3563" s="1067"/>
    </row>
    <row r="3564" spans="1:15" s="886" customFormat="1">
      <c r="A3564" s="883"/>
      <c r="B3564" s="1152"/>
      <c r="C3564" s="884"/>
      <c r="D3564" s="884"/>
      <c r="E3564" s="884"/>
      <c r="F3564" s="895"/>
      <c r="H3564" s="1153"/>
      <c r="J3564" s="1154"/>
      <c r="K3564" s="827"/>
      <c r="L3564" s="1537"/>
      <c r="M3564" s="1537"/>
      <c r="N3564" s="1067"/>
      <c r="O3564" s="1067"/>
    </row>
    <row r="3565" spans="1:15" s="886" customFormat="1">
      <c r="A3565" s="883"/>
      <c r="B3565" s="1152"/>
      <c r="C3565" s="884"/>
      <c r="D3565" s="884"/>
      <c r="E3565" s="884"/>
      <c r="F3565" s="895"/>
      <c r="H3565" s="1153"/>
      <c r="J3565" s="1154"/>
      <c r="K3565" s="827"/>
      <c r="L3565" s="1537"/>
      <c r="M3565" s="1537"/>
      <c r="N3565" s="1067"/>
      <c r="O3565" s="1067"/>
    </row>
    <row r="3566" spans="1:15" s="886" customFormat="1">
      <c r="A3566" s="883"/>
      <c r="B3566" s="1152"/>
      <c r="C3566" s="884"/>
      <c r="D3566" s="884"/>
      <c r="E3566" s="884"/>
      <c r="F3566" s="895"/>
      <c r="H3566" s="1153"/>
      <c r="J3566" s="1154"/>
      <c r="K3566" s="827"/>
      <c r="L3566" s="1537"/>
      <c r="M3566" s="1537"/>
      <c r="N3566" s="1067"/>
      <c r="O3566" s="1067"/>
    </row>
    <row r="3567" spans="1:15" s="886" customFormat="1">
      <c r="A3567" s="883"/>
      <c r="B3567" s="1152"/>
      <c r="C3567" s="884"/>
      <c r="D3567" s="884"/>
      <c r="E3567" s="884"/>
      <c r="F3567" s="895"/>
      <c r="H3567" s="1153"/>
      <c r="J3567" s="1154"/>
      <c r="K3567" s="827"/>
      <c r="L3567" s="1537"/>
      <c r="M3567" s="1537"/>
      <c r="N3567" s="1067"/>
      <c r="O3567" s="1067"/>
    </row>
    <row r="3568" spans="1:15" s="886" customFormat="1">
      <c r="A3568" s="883"/>
      <c r="B3568" s="1152"/>
      <c r="C3568" s="884"/>
      <c r="D3568" s="884"/>
      <c r="E3568" s="884"/>
      <c r="F3568" s="895"/>
      <c r="H3568" s="1153"/>
      <c r="J3568" s="1154"/>
      <c r="K3568" s="827"/>
      <c r="L3568" s="1537"/>
      <c r="M3568" s="1537"/>
      <c r="N3568" s="1067"/>
      <c r="O3568" s="1067"/>
    </row>
    <row r="3569" spans="1:15" s="886" customFormat="1">
      <c r="A3569" s="883"/>
      <c r="B3569" s="1152"/>
      <c r="C3569" s="884"/>
      <c r="D3569" s="884"/>
      <c r="E3569" s="884"/>
      <c r="F3569" s="895"/>
      <c r="H3569" s="1153"/>
      <c r="J3569" s="1154"/>
      <c r="K3569" s="827"/>
      <c r="L3569" s="1537"/>
      <c r="M3569" s="1537"/>
      <c r="N3569" s="1067"/>
      <c r="O3569" s="1067"/>
    </row>
    <row r="3570" spans="1:15" s="886" customFormat="1">
      <c r="A3570" s="883"/>
      <c r="B3570" s="1152"/>
      <c r="C3570" s="884"/>
      <c r="D3570" s="884"/>
      <c r="E3570" s="884"/>
      <c r="F3570" s="895"/>
      <c r="H3570" s="1153"/>
      <c r="J3570" s="1154"/>
      <c r="K3570" s="827"/>
      <c r="L3570" s="1537"/>
      <c r="M3570" s="1537"/>
      <c r="N3570" s="1067"/>
      <c r="O3570" s="1067"/>
    </row>
    <row r="3571" spans="1:15" s="886" customFormat="1">
      <c r="A3571" s="883"/>
      <c r="B3571" s="1152"/>
      <c r="C3571" s="884"/>
      <c r="D3571" s="884"/>
      <c r="E3571" s="884"/>
      <c r="F3571" s="895"/>
      <c r="H3571" s="1153"/>
      <c r="J3571" s="1154"/>
      <c r="K3571" s="827"/>
      <c r="L3571" s="1537"/>
      <c r="M3571" s="1537"/>
      <c r="N3571" s="1067"/>
      <c r="O3571" s="1067"/>
    </row>
    <row r="3572" spans="1:15" s="886" customFormat="1">
      <c r="A3572" s="883"/>
      <c r="B3572" s="1152"/>
      <c r="C3572" s="884"/>
      <c r="D3572" s="884"/>
      <c r="E3572" s="884"/>
      <c r="F3572" s="895"/>
      <c r="H3572" s="1153"/>
      <c r="J3572" s="1154"/>
      <c r="K3572" s="827"/>
      <c r="L3572" s="1537"/>
      <c r="M3572" s="1537"/>
      <c r="N3572" s="1067"/>
      <c r="O3572" s="1067"/>
    </row>
    <row r="3573" spans="1:15" s="886" customFormat="1">
      <c r="A3573" s="883"/>
      <c r="B3573" s="1152"/>
      <c r="C3573" s="884"/>
      <c r="D3573" s="884"/>
      <c r="E3573" s="884"/>
      <c r="F3573" s="895"/>
      <c r="H3573" s="1153"/>
      <c r="J3573" s="1154"/>
      <c r="K3573" s="827"/>
      <c r="L3573" s="1537"/>
      <c r="M3573" s="1537"/>
      <c r="N3573" s="1067"/>
      <c r="O3573" s="1067"/>
    </row>
    <row r="3574" spans="1:15" s="886" customFormat="1">
      <c r="A3574" s="883"/>
      <c r="B3574" s="1152"/>
      <c r="C3574" s="884"/>
      <c r="D3574" s="884"/>
      <c r="E3574" s="884"/>
      <c r="F3574" s="895"/>
      <c r="H3574" s="1153"/>
      <c r="J3574" s="1154"/>
      <c r="K3574" s="827"/>
      <c r="L3574" s="1537"/>
      <c r="M3574" s="1537"/>
      <c r="N3574" s="1067"/>
      <c r="O3574" s="1067"/>
    </row>
    <row r="3575" spans="1:15" s="886" customFormat="1">
      <c r="A3575" s="883"/>
      <c r="B3575" s="1152"/>
      <c r="C3575" s="884"/>
      <c r="D3575" s="884"/>
      <c r="E3575" s="884"/>
      <c r="F3575" s="895"/>
      <c r="H3575" s="1153"/>
      <c r="J3575" s="1154"/>
      <c r="K3575" s="827"/>
      <c r="L3575" s="1537"/>
      <c r="M3575" s="1537"/>
      <c r="N3575" s="1067"/>
      <c r="O3575" s="1067"/>
    </row>
    <row r="3576" spans="1:15" s="886" customFormat="1">
      <c r="A3576" s="883"/>
      <c r="B3576" s="1152"/>
      <c r="C3576" s="884"/>
      <c r="D3576" s="884"/>
      <c r="E3576" s="884"/>
      <c r="F3576" s="895"/>
      <c r="H3576" s="1153"/>
      <c r="J3576" s="1154"/>
      <c r="K3576" s="827"/>
      <c r="L3576" s="1537"/>
      <c r="M3576" s="1537"/>
      <c r="N3576" s="1067"/>
      <c r="O3576" s="1067"/>
    </row>
    <row r="3577" spans="1:15" s="886" customFormat="1">
      <c r="A3577" s="883"/>
      <c r="B3577" s="1152"/>
      <c r="C3577" s="884"/>
      <c r="D3577" s="884"/>
      <c r="E3577" s="884"/>
      <c r="F3577" s="895"/>
      <c r="H3577" s="1153"/>
      <c r="J3577" s="1154"/>
      <c r="K3577" s="827"/>
      <c r="L3577" s="1537"/>
      <c r="M3577" s="1537"/>
      <c r="N3577" s="1067"/>
      <c r="O3577" s="1067"/>
    </row>
    <row r="3578" spans="1:15" s="886" customFormat="1">
      <c r="A3578" s="883"/>
      <c r="B3578" s="1152"/>
      <c r="C3578" s="884"/>
      <c r="D3578" s="884"/>
      <c r="E3578" s="884"/>
      <c r="F3578" s="895"/>
      <c r="H3578" s="1153"/>
      <c r="J3578" s="1154"/>
      <c r="K3578" s="827"/>
      <c r="L3578" s="1537"/>
      <c r="M3578" s="1537"/>
      <c r="N3578" s="1067"/>
      <c r="O3578" s="1067"/>
    </row>
    <row r="3579" spans="1:15" s="886" customFormat="1">
      <c r="A3579" s="883"/>
      <c r="B3579" s="1152"/>
      <c r="C3579" s="884"/>
      <c r="D3579" s="884"/>
      <c r="E3579" s="884"/>
      <c r="F3579" s="895"/>
      <c r="H3579" s="1153"/>
      <c r="J3579" s="1154"/>
      <c r="K3579" s="827"/>
      <c r="L3579" s="1537"/>
      <c r="M3579" s="1537"/>
      <c r="N3579" s="1067"/>
      <c r="O3579" s="1067"/>
    </row>
    <row r="3580" spans="1:15" s="886" customFormat="1">
      <c r="A3580" s="883"/>
      <c r="B3580" s="1152"/>
      <c r="C3580" s="884"/>
      <c r="D3580" s="884"/>
      <c r="E3580" s="884"/>
      <c r="F3580" s="895"/>
      <c r="H3580" s="1153"/>
      <c r="J3580" s="1154"/>
      <c r="K3580" s="827"/>
      <c r="L3580" s="1537"/>
      <c r="M3580" s="1537"/>
      <c r="N3580" s="1067"/>
      <c r="O3580" s="1067"/>
    </row>
    <row r="3581" spans="1:15" s="886" customFormat="1">
      <c r="A3581" s="883"/>
      <c r="B3581" s="1152"/>
      <c r="C3581" s="884"/>
      <c r="D3581" s="884"/>
      <c r="E3581" s="884"/>
      <c r="F3581" s="895"/>
      <c r="H3581" s="1153"/>
      <c r="J3581" s="1154"/>
      <c r="K3581" s="827"/>
      <c r="L3581" s="1537"/>
      <c r="M3581" s="1537"/>
      <c r="N3581" s="1067"/>
      <c r="O3581" s="1067"/>
    </row>
    <row r="3582" spans="1:15" s="886" customFormat="1">
      <c r="A3582" s="883"/>
      <c r="B3582" s="1152"/>
      <c r="C3582" s="884"/>
      <c r="D3582" s="884"/>
      <c r="E3582" s="884"/>
      <c r="F3582" s="895"/>
      <c r="H3582" s="1153"/>
      <c r="J3582" s="1154"/>
      <c r="K3582" s="827"/>
      <c r="L3582" s="1537"/>
      <c r="M3582" s="1537"/>
      <c r="N3582" s="1067"/>
      <c r="O3582" s="1067"/>
    </row>
    <row r="3583" spans="1:15" s="886" customFormat="1">
      <c r="A3583" s="883"/>
      <c r="B3583" s="1152"/>
      <c r="C3583" s="884"/>
      <c r="D3583" s="884"/>
      <c r="E3583" s="884"/>
      <c r="F3583" s="895"/>
      <c r="H3583" s="1153"/>
      <c r="J3583" s="1154"/>
      <c r="K3583" s="827"/>
      <c r="L3583" s="1537"/>
      <c r="M3583" s="1537"/>
      <c r="N3583" s="1067"/>
      <c r="O3583" s="1067"/>
    </row>
    <row r="3584" spans="1:15" s="886" customFormat="1">
      <c r="A3584" s="883"/>
      <c r="B3584" s="1152"/>
      <c r="C3584" s="884"/>
      <c r="D3584" s="884"/>
      <c r="E3584" s="884"/>
      <c r="F3584" s="895"/>
      <c r="H3584" s="1153"/>
      <c r="J3584" s="1154"/>
      <c r="K3584" s="827"/>
      <c r="L3584" s="1537"/>
      <c r="M3584" s="1537"/>
      <c r="N3584" s="1067"/>
      <c r="O3584" s="1067"/>
    </row>
    <row r="3585" spans="1:15" s="886" customFormat="1">
      <c r="A3585" s="883"/>
      <c r="B3585" s="1152"/>
      <c r="C3585" s="884"/>
      <c r="D3585" s="884"/>
      <c r="E3585" s="884"/>
      <c r="F3585" s="895"/>
      <c r="H3585" s="1153"/>
      <c r="J3585" s="1154"/>
      <c r="K3585" s="827"/>
      <c r="L3585" s="1537"/>
      <c r="M3585" s="1537"/>
      <c r="N3585" s="1067"/>
      <c r="O3585" s="1067"/>
    </row>
    <row r="3586" spans="1:15" s="886" customFormat="1">
      <c r="A3586" s="883"/>
      <c r="B3586" s="1152"/>
      <c r="C3586" s="884"/>
      <c r="D3586" s="884"/>
      <c r="E3586" s="884"/>
      <c r="F3586" s="895"/>
      <c r="H3586" s="1153"/>
      <c r="J3586" s="1154"/>
      <c r="K3586" s="827"/>
      <c r="L3586" s="1537"/>
      <c r="M3586" s="1537"/>
      <c r="N3586" s="1067"/>
      <c r="O3586" s="1067"/>
    </row>
    <row r="3587" spans="1:15" s="886" customFormat="1">
      <c r="A3587" s="883"/>
      <c r="B3587" s="1152"/>
      <c r="C3587" s="884"/>
      <c r="D3587" s="884"/>
      <c r="E3587" s="884"/>
      <c r="F3587" s="895"/>
      <c r="H3587" s="1153"/>
      <c r="J3587" s="1154"/>
      <c r="K3587" s="827"/>
      <c r="L3587" s="1537"/>
      <c r="M3587" s="1537"/>
      <c r="N3587" s="1067"/>
      <c r="O3587" s="1067"/>
    </row>
    <row r="3588" spans="1:15" s="886" customFormat="1">
      <c r="A3588" s="883"/>
      <c r="B3588" s="1152"/>
      <c r="C3588" s="884"/>
      <c r="D3588" s="884"/>
      <c r="E3588" s="884"/>
      <c r="F3588" s="895"/>
      <c r="H3588" s="1153"/>
      <c r="J3588" s="1154"/>
      <c r="K3588" s="827"/>
      <c r="L3588" s="1537"/>
      <c r="M3588" s="1537"/>
      <c r="N3588" s="1067"/>
      <c r="O3588" s="1067"/>
    </row>
    <row r="3589" spans="1:15" s="886" customFormat="1">
      <c r="A3589" s="883"/>
      <c r="B3589" s="1152"/>
      <c r="C3589" s="884"/>
      <c r="D3589" s="884"/>
      <c r="E3589" s="884"/>
      <c r="F3589" s="895"/>
      <c r="H3589" s="1153"/>
      <c r="J3589" s="1154"/>
      <c r="K3589" s="827"/>
      <c r="L3589" s="1537"/>
      <c r="M3589" s="1537"/>
      <c r="N3589" s="1067"/>
      <c r="O3589" s="1067"/>
    </row>
    <row r="3590" spans="1:15" s="886" customFormat="1">
      <c r="A3590" s="883"/>
      <c r="B3590" s="1152"/>
      <c r="C3590" s="884"/>
      <c r="D3590" s="884"/>
      <c r="E3590" s="884"/>
      <c r="F3590" s="895"/>
      <c r="H3590" s="1153"/>
      <c r="J3590" s="1154"/>
      <c r="K3590" s="827"/>
      <c r="L3590" s="1537"/>
      <c r="M3590" s="1537"/>
      <c r="N3590" s="1067"/>
      <c r="O3590" s="1067"/>
    </row>
    <row r="3591" spans="1:15" s="886" customFormat="1">
      <c r="A3591" s="883"/>
      <c r="B3591" s="1152"/>
      <c r="C3591" s="884"/>
      <c r="D3591" s="884"/>
      <c r="E3591" s="884"/>
      <c r="F3591" s="895"/>
      <c r="H3591" s="1153"/>
      <c r="J3591" s="1154"/>
      <c r="K3591" s="827"/>
      <c r="L3591" s="1537"/>
      <c r="M3591" s="1537"/>
      <c r="N3591" s="1067"/>
      <c r="O3591" s="1067"/>
    </row>
    <row r="3592" spans="1:15" s="886" customFormat="1">
      <c r="A3592" s="883"/>
      <c r="B3592" s="1152"/>
      <c r="C3592" s="884"/>
      <c r="D3592" s="884"/>
      <c r="E3592" s="884"/>
      <c r="F3592" s="895"/>
      <c r="H3592" s="1153"/>
      <c r="J3592" s="1154"/>
      <c r="K3592" s="827"/>
      <c r="L3592" s="1537"/>
      <c r="M3592" s="1537"/>
      <c r="N3592" s="1067"/>
      <c r="O3592" s="1067"/>
    </row>
    <row r="3593" spans="1:15" s="886" customFormat="1">
      <c r="A3593" s="883"/>
      <c r="B3593" s="1152"/>
      <c r="C3593" s="884"/>
      <c r="D3593" s="884"/>
      <c r="E3593" s="884"/>
      <c r="F3593" s="895"/>
      <c r="H3593" s="1153"/>
      <c r="J3593" s="1154"/>
      <c r="K3593" s="827"/>
      <c r="L3593" s="1537"/>
      <c r="M3593" s="1537"/>
      <c r="N3593" s="1067"/>
      <c r="O3593" s="1067"/>
    </row>
    <row r="3594" spans="1:15" s="886" customFormat="1">
      <c r="A3594" s="883"/>
      <c r="B3594" s="1152"/>
      <c r="C3594" s="884"/>
      <c r="D3594" s="884"/>
      <c r="E3594" s="884"/>
      <c r="F3594" s="895"/>
      <c r="H3594" s="1153"/>
      <c r="J3594" s="1154"/>
      <c r="K3594" s="827"/>
      <c r="L3594" s="1537"/>
      <c r="M3594" s="1537"/>
      <c r="N3594" s="1067"/>
      <c r="O3594" s="1067"/>
    </row>
    <row r="3595" spans="1:15" s="886" customFormat="1">
      <c r="A3595" s="883"/>
      <c r="B3595" s="1152"/>
      <c r="C3595" s="884"/>
      <c r="D3595" s="884"/>
      <c r="E3595" s="884"/>
      <c r="F3595" s="895"/>
      <c r="H3595" s="1153"/>
      <c r="J3595" s="1154"/>
      <c r="K3595" s="827"/>
      <c r="L3595" s="1537"/>
      <c r="M3595" s="1537"/>
      <c r="N3595" s="1067"/>
      <c r="O3595" s="1067"/>
    </row>
    <row r="3596" spans="1:15" s="886" customFormat="1">
      <c r="A3596" s="883"/>
      <c r="B3596" s="1152"/>
      <c r="C3596" s="884"/>
      <c r="D3596" s="884"/>
      <c r="E3596" s="884"/>
      <c r="F3596" s="895"/>
      <c r="H3596" s="1153"/>
      <c r="J3596" s="1154"/>
      <c r="K3596" s="827"/>
      <c r="L3596" s="1537"/>
      <c r="M3596" s="1537"/>
      <c r="N3596" s="1067"/>
      <c r="O3596" s="1067"/>
    </row>
    <row r="3597" spans="1:15" s="886" customFormat="1">
      <c r="A3597" s="883"/>
      <c r="B3597" s="1152"/>
      <c r="C3597" s="884"/>
      <c r="D3597" s="884"/>
      <c r="E3597" s="884"/>
      <c r="F3597" s="895"/>
      <c r="H3597" s="1153"/>
      <c r="J3597" s="1154"/>
      <c r="K3597" s="827"/>
      <c r="L3597" s="1537"/>
      <c r="M3597" s="1537"/>
      <c r="N3597" s="1067"/>
      <c r="O3597" s="1067"/>
    </row>
    <row r="3598" spans="1:15" s="886" customFormat="1">
      <c r="A3598" s="883"/>
      <c r="B3598" s="1152"/>
      <c r="C3598" s="884"/>
      <c r="D3598" s="884"/>
      <c r="E3598" s="884"/>
      <c r="F3598" s="895"/>
      <c r="H3598" s="1153"/>
      <c r="J3598" s="1154"/>
      <c r="K3598" s="827"/>
      <c r="L3598" s="1537"/>
      <c r="M3598" s="1537"/>
      <c r="N3598" s="1067"/>
      <c r="O3598" s="1067"/>
    </row>
    <row r="3599" spans="1:15" s="886" customFormat="1">
      <c r="A3599" s="883"/>
      <c r="B3599" s="1152"/>
      <c r="C3599" s="884"/>
      <c r="D3599" s="884"/>
      <c r="E3599" s="884"/>
      <c r="F3599" s="895"/>
      <c r="H3599" s="1153"/>
      <c r="J3599" s="1154"/>
      <c r="K3599" s="827"/>
      <c r="L3599" s="1537"/>
      <c r="M3599" s="1537"/>
      <c r="N3599" s="1067"/>
      <c r="O3599" s="1067"/>
    </row>
    <row r="3600" spans="1:15" s="886" customFormat="1">
      <c r="A3600" s="883"/>
      <c r="B3600" s="1152"/>
      <c r="C3600" s="884"/>
      <c r="D3600" s="884"/>
      <c r="E3600" s="884"/>
      <c r="F3600" s="895"/>
      <c r="H3600" s="1153"/>
      <c r="J3600" s="1154"/>
      <c r="K3600" s="827"/>
      <c r="L3600" s="1537"/>
      <c r="M3600" s="1537"/>
      <c r="N3600" s="1067"/>
      <c r="O3600" s="1067"/>
    </row>
    <row r="3601" spans="1:15" s="886" customFormat="1">
      <c r="A3601" s="883"/>
      <c r="B3601" s="1152"/>
      <c r="C3601" s="884"/>
      <c r="D3601" s="884"/>
      <c r="E3601" s="884"/>
      <c r="F3601" s="895"/>
      <c r="H3601" s="1153"/>
      <c r="J3601" s="1154"/>
      <c r="K3601" s="827"/>
      <c r="L3601" s="1537"/>
      <c r="M3601" s="1537"/>
      <c r="N3601" s="1067"/>
      <c r="O3601" s="1067"/>
    </row>
    <row r="3602" spans="1:15" s="886" customFormat="1">
      <c r="A3602" s="883"/>
      <c r="B3602" s="1152"/>
      <c r="C3602" s="884"/>
      <c r="D3602" s="884"/>
      <c r="E3602" s="884"/>
      <c r="F3602" s="895"/>
      <c r="H3602" s="1153"/>
      <c r="J3602" s="1154"/>
      <c r="K3602" s="827"/>
      <c r="L3602" s="1537"/>
      <c r="M3602" s="1537"/>
      <c r="N3602" s="1067"/>
      <c r="O3602" s="1067"/>
    </row>
    <row r="3603" spans="1:15" s="886" customFormat="1">
      <c r="A3603" s="883"/>
      <c r="B3603" s="1152"/>
      <c r="C3603" s="884"/>
      <c r="D3603" s="884"/>
      <c r="E3603" s="884"/>
      <c r="F3603" s="895"/>
      <c r="H3603" s="1153"/>
      <c r="J3603" s="1154"/>
      <c r="K3603" s="827"/>
      <c r="L3603" s="1537"/>
      <c r="M3603" s="1537"/>
      <c r="N3603" s="1067"/>
      <c r="O3603" s="1067"/>
    </row>
    <row r="3604" spans="1:15" s="886" customFormat="1">
      <c r="A3604" s="883"/>
      <c r="B3604" s="1152"/>
      <c r="C3604" s="884"/>
      <c r="D3604" s="884"/>
      <c r="E3604" s="884"/>
      <c r="F3604" s="895"/>
      <c r="H3604" s="1153"/>
      <c r="J3604" s="1154"/>
      <c r="K3604" s="827"/>
      <c r="L3604" s="1537"/>
      <c r="M3604" s="1537"/>
      <c r="N3604" s="1067"/>
      <c r="O3604" s="1067"/>
    </row>
    <row r="3605" spans="1:15" s="886" customFormat="1">
      <c r="A3605" s="883"/>
      <c r="B3605" s="1152"/>
      <c r="C3605" s="884"/>
      <c r="D3605" s="884"/>
      <c r="E3605" s="884"/>
      <c r="F3605" s="895"/>
      <c r="H3605" s="1153"/>
      <c r="J3605" s="1154"/>
      <c r="K3605" s="827"/>
      <c r="L3605" s="1537"/>
      <c r="M3605" s="1537"/>
      <c r="N3605" s="1067"/>
      <c r="O3605" s="1067"/>
    </row>
    <row r="3606" spans="1:15" s="886" customFormat="1">
      <c r="A3606" s="883"/>
      <c r="B3606" s="1152"/>
      <c r="C3606" s="884"/>
      <c r="D3606" s="884"/>
      <c r="E3606" s="884"/>
      <c r="F3606" s="895"/>
      <c r="H3606" s="1153"/>
      <c r="J3606" s="1154"/>
      <c r="K3606" s="827"/>
      <c r="L3606" s="1537"/>
      <c r="M3606" s="1537"/>
      <c r="N3606" s="1067"/>
      <c r="O3606" s="1067"/>
    </row>
    <row r="3607" spans="1:15" s="886" customFormat="1">
      <c r="A3607" s="883"/>
      <c r="B3607" s="1152"/>
      <c r="C3607" s="884"/>
      <c r="D3607" s="884"/>
      <c r="E3607" s="884"/>
      <c r="F3607" s="895"/>
      <c r="H3607" s="1153"/>
      <c r="J3607" s="1154"/>
      <c r="K3607" s="827"/>
      <c r="L3607" s="1537"/>
      <c r="M3607" s="1537"/>
      <c r="N3607" s="1067"/>
      <c r="O3607" s="1067"/>
    </row>
    <row r="3608" spans="1:15" s="886" customFormat="1">
      <c r="A3608" s="883"/>
      <c r="B3608" s="1152"/>
      <c r="C3608" s="884"/>
      <c r="D3608" s="884"/>
      <c r="E3608" s="884"/>
      <c r="F3608" s="895"/>
      <c r="H3608" s="1153"/>
      <c r="J3608" s="1154"/>
      <c r="K3608" s="827"/>
      <c r="L3608" s="1537"/>
      <c r="M3608" s="1537"/>
      <c r="N3608" s="1067"/>
      <c r="O3608" s="1067"/>
    </row>
    <row r="3609" spans="1:15" s="886" customFormat="1">
      <c r="A3609" s="883"/>
      <c r="B3609" s="1152"/>
      <c r="C3609" s="884"/>
      <c r="D3609" s="884"/>
      <c r="E3609" s="884"/>
      <c r="F3609" s="895"/>
      <c r="H3609" s="1153"/>
      <c r="J3609" s="1154"/>
      <c r="K3609" s="827"/>
      <c r="L3609" s="1537"/>
      <c r="M3609" s="1537"/>
      <c r="N3609" s="1067"/>
      <c r="O3609" s="1067"/>
    </row>
    <row r="3610" spans="1:15" s="886" customFormat="1">
      <c r="A3610" s="883"/>
      <c r="B3610" s="1152"/>
      <c r="C3610" s="884"/>
      <c r="D3610" s="884"/>
      <c r="E3610" s="884"/>
      <c r="F3610" s="895"/>
      <c r="H3610" s="1153"/>
      <c r="J3610" s="1154"/>
      <c r="K3610" s="827"/>
      <c r="L3610" s="1537"/>
      <c r="M3610" s="1537"/>
      <c r="N3610" s="1067"/>
      <c r="O3610" s="1067"/>
    </row>
    <row r="3611" spans="1:15" s="886" customFormat="1">
      <c r="A3611" s="883"/>
      <c r="B3611" s="1152"/>
      <c r="C3611" s="884"/>
      <c r="D3611" s="884"/>
      <c r="E3611" s="884"/>
      <c r="F3611" s="895"/>
      <c r="H3611" s="1153"/>
      <c r="J3611" s="1154"/>
      <c r="K3611" s="827"/>
      <c r="L3611" s="1537"/>
      <c r="M3611" s="1537"/>
      <c r="N3611" s="1067"/>
      <c r="O3611" s="1067"/>
    </row>
    <row r="3612" spans="1:15" s="886" customFormat="1">
      <c r="A3612" s="883"/>
      <c r="B3612" s="1152"/>
      <c r="C3612" s="884"/>
      <c r="D3612" s="884"/>
      <c r="E3612" s="884"/>
      <c r="F3612" s="895"/>
      <c r="H3612" s="1153"/>
      <c r="J3612" s="1154"/>
      <c r="K3612" s="827"/>
      <c r="L3612" s="1537"/>
      <c r="M3612" s="1537"/>
      <c r="N3612" s="1067"/>
      <c r="O3612" s="1067"/>
    </row>
    <row r="3613" spans="1:15" s="886" customFormat="1">
      <c r="A3613" s="883"/>
      <c r="B3613" s="1152"/>
      <c r="C3613" s="884"/>
      <c r="D3613" s="884"/>
      <c r="E3613" s="884"/>
      <c r="F3613" s="895"/>
      <c r="H3613" s="1153"/>
      <c r="J3613" s="1154"/>
      <c r="K3613" s="827"/>
      <c r="L3613" s="1537"/>
      <c r="M3613" s="1537"/>
      <c r="N3613" s="1067"/>
      <c r="O3613" s="1067"/>
    </row>
    <row r="3614" spans="1:15" s="886" customFormat="1">
      <c r="A3614" s="883"/>
      <c r="B3614" s="1152"/>
      <c r="C3614" s="884"/>
      <c r="D3614" s="884"/>
      <c r="E3614" s="884"/>
      <c r="F3614" s="895"/>
      <c r="H3614" s="1153"/>
      <c r="J3614" s="1154"/>
      <c r="K3614" s="827"/>
      <c r="L3614" s="1537"/>
      <c r="M3614" s="1537"/>
      <c r="N3614" s="1067"/>
      <c r="O3614" s="1067"/>
    </row>
    <row r="3615" spans="1:15" s="886" customFormat="1">
      <c r="A3615" s="883"/>
      <c r="B3615" s="1152"/>
      <c r="C3615" s="884"/>
      <c r="D3615" s="884"/>
      <c r="E3615" s="884"/>
      <c r="F3615" s="895"/>
      <c r="H3615" s="1153"/>
      <c r="J3615" s="1154"/>
      <c r="K3615" s="827"/>
      <c r="L3615" s="1537"/>
      <c r="M3615" s="1537"/>
      <c r="N3615" s="1067"/>
      <c r="O3615" s="1067"/>
    </row>
    <row r="3616" spans="1:15" s="886" customFormat="1">
      <c r="A3616" s="883"/>
      <c r="B3616" s="1152"/>
      <c r="C3616" s="884"/>
      <c r="D3616" s="884"/>
      <c r="E3616" s="884"/>
      <c r="F3616" s="895"/>
      <c r="H3616" s="1153"/>
      <c r="J3616" s="1154"/>
      <c r="K3616" s="827"/>
      <c r="L3616" s="1537"/>
      <c r="M3616" s="1537"/>
      <c r="N3616" s="1067"/>
      <c r="O3616" s="1067"/>
    </row>
    <row r="3617" spans="1:15" s="886" customFormat="1">
      <c r="A3617" s="883"/>
      <c r="B3617" s="1152"/>
      <c r="C3617" s="884"/>
      <c r="D3617" s="884"/>
      <c r="E3617" s="884"/>
      <c r="F3617" s="895"/>
      <c r="H3617" s="1153"/>
      <c r="J3617" s="1154"/>
      <c r="K3617" s="827"/>
      <c r="L3617" s="1537"/>
      <c r="M3617" s="1537"/>
      <c r="N3617" s="1067"/>
      <c r="O3617" s="1067"/>
    </row>
    <row r="3618" spans="1:15" s="886" customFormat="1">
      <c r="A3618" s="883"/>
      <c r="B3618" s="1152"/>
      <c r="C3618" s="884"/>
      <c r="D3618" s="884"/>
      <c r="E3618" s="884"/>
      <c r="F3618" s="895"/>
      <c r="H3618" s="1153"/>
      <c r="J3618" s="1154"/>
      <c r="K3618" s="827"/>
      <c r="L3618" s="1537"/>
      <c r="M3618" s="1537"/>
      <c r="N3618" s="1067"/>
      <c r="O3618" s="1067"/>
    </row>
    <row r="3619" spans="1:15" s="886" customFormat="1">
      <c r="A3619" s="883"/>
      <c r="B3619" s="1152"/>
      <c r="C3619" s="884"/>
      <c r="D3619" s="884"/>
      <c r="E3619" s="884"/>
      <c r="F3619" s="895"/>
      <c r="H3619" s="1153"/>
      <c r="J3619" s="1154"/>
      <c r="K3619" s="827"/>
      <c r="L3619" s="1537"/>
      <c r="M3619" s="1537"/>
      <c r="N3619" s="1067"/>
      <c r="O3619" s="1067"/>
    </row>
    <row r="3620" spans="1:15" s="886" customFormat="1">
      <c r="A3620" s="883"/>
      <c r="B3620" s="1152"/>
      <c r="C3620" s="884"/>
      <c r="D3620" s="884"/>
      <c r="E3620" s="884"/>
      <c r="F3620" s="895"/>
      <c r="H3620" s="1153"/>
      <c r="J3620" s="1154"/>
      <c r="K3620" s="827"/>
      <c r="L3620" s="1537"/>
      <c r="M3620" s="1537"/>
      <c r="N3620" s="1067"/>
      <c r="O3620" s="1067"/>
    </row>
    <row r="3621" spans="1:15" s="886" customFormat="1">
      <c r="A3621" s="883"/>
      <c r="B3621" s="1152"/>
      <c r="C3621" s="884"/>
      <c r="D3621" s="884"/>
      <c r="E3621" s="884"/>
      <c r="F3621" s="895"/>
      <c r="H3621" s="1153"/>
      <c r="J3621" s="1154"/>
      <c r="K3621" s="827"/>
      <c r="L3621" s="1537"/>
      <c r="M3621" s="1537"/>
      <c r="N3621" s="1067"/>
      <c r="O3621" s="1067"/>
    </row>
    <row r="3622" spans="1:15" s="886" customFormat="1">
      <c r="A3622" s="883"/>
      <c r="B3622" s="1152"/>
      <c r="C3622" s="884"/>
      <c r="D3622" s="884"/>
      <c r="E3622" s="884"/>
      <c r="F3622" s="895"/>
      <c r="H3622" s="1153"/>
      <c r="J3622" s="1154"/>
      <c r="K3622" s="827"/>
      <c r="L3622" s="1537"/>
      <c r="M3622" s="1537"/>
      <c r="N3622" s="1067"/>
      <c r="O3622" s="1067"/>
    </row>
    <row r="3623" spans="1:15" s="886" customFormat="1">
      <c r="A3623" s="883"/>
      <c r="B3623" s="1152"/>
      <c r="C3623" s="884"/>
      <c r="D3623" s="884"/>
      <c r="E3623" s="884"/>
      <c r="F3623" s="895"/>
      <c r="H3623" s="1153"/>
      <c r="J3623" s="1154"/>
      <c r="K3623" s="827"/>
      <c r="L3623" s="1537"/>
      <c r="M3623" s="1537"/>
      <c r="N3623" s="1067"/>
      <c r="O3623" s="1067"/>
    </row>
    <row r="3624" spans="1:15" s="886" customFormat="1">
      <c r="A3624" s="883"/>
      <c r="B3624" s="1152"/>
      <c r="C3624" s="884"/>
      <c r="D3624" s="884"/>
      <c r="E3624" s="884"/>
      <c r="F3624" s="895"/>
      <c r="H3624" s="1153"/>
      <c r="J3624" s="1154"/>
      <c r="K3624" s="827"/>
      <c r="L3624" s="1537"/>
      <c r="M3624" s="1537"/>
      <c r="N3624" s="1067"/>
      <c r="O3624" s="1067"/>
    </row>
    <row r="3625" spans="1:15" s="886" customFormat="1">
      <c r="A3625" s="883"/>
      <c r="B3625" s="1152"/>
      <c r="C3625" s="884"/>
      <c r="D3625" s="884"/>
      <c r="E3625" s="884"/>
      <c r="F3625" s="895"/>
      <c r="H3625" s="1153"/>
      <c r="J3625" s="1154"/>
      <c r="K3625" s="827"/>
      <c r="L3625" s="1537"/>
      <c r="M3625" s="1537"/>
      <c r="N3625" s="1067"/>
      <c r="O3625" s="1067"/>
    </row>
    <row r="3626" spans="1:15" s="886" customFormat="1">
      <c r="A3626" s="883"/>
      <c r="B3626" s="1152"/>
      <c r="C3626" s="884"/>
      <c r="D3626" s="884"/>
      <c r="E3626" s="884"/>
      <c r="F3626" s="895"/>
      <c r="H3626" s="1153"/>
      <c r="J3626" s="1154"/>
      <c r="K3626" s="827"/>
      <c r="L3626" s="1537"/>
      <c r="M3626" s="1537"/>
      <c r="N3626" s="1067"/>
      <c r="O3626" s="1067"/>
    </row>
    <row r="3627" spans="1:15" s="886" customFormat="1">
      <c r="A3627" s="883"/>
      <c r="B3627" s="1152"/>
      <c r="C3627" s="884"/>
      <c r="D3627" s="884"/>
      <c r="E3627" s="884"/>
      <c r="F3627" s="895"/>
      <c r="H3627" s="1153"/>
      <c r="J3627" s="1154"/>
      <c r="K3627" s="827"/>
      <c r="L3627" s="1537"/>
      <c r="M3627" s="1537"/>
      <c r="N3627" s="1067"/>
      <c r="O3627" s="1067"/>
    </row>
    <row r="3628" spans="1:15" s="886" customFormat="1">
      <c r="A3628" s="883"/>
      <c r="B3628" s="1152"/>
      <c r="C3628" s="884"/>
      <c r="D3628" s="884"/>
      <c r="E3628" s="884"/>
      <c r="F3628" s="895"/>
      <c r="H3628" s="1153"/>
      <c r="J3628" s="1154"/>
      <c r="K3628" s="827"/>
      <c r="L3628" s="1537"/>
      <c r="M3628" s="1537"/>
      <c r="N3628" s="1067"/>
      <c r="O3628" s="1067"/>
    </row>
    <row r="3629" spans="1:15" s="886" customFormat="1">
      <c r="A3629" s="883"/>
      <c r="B3629" s="1152"/>
      <c r="C3629" s="884"/>
      <c r="D3629" s="884"/>
      <c r="E3629" s="884"/>
      <c r="F3629" s="895"/>
      <c r="H3629" s="1153"/>
      <c r="J3629" s="1154"/>
      <c r="K3629" s="827"/>
      <c r="L3629" s="1537"/>
      <c r="M3629" s="1537"/>
      <c r="N3629" s="1067"/>
      <c r="O3629" s="1067"/>
    </row>
    <row r="3630" spans="1:15" s="886" customFormat="1">
      <c r="A3630" s="883"/>
      <c r="B3630" s="1152"/>
      <c r="C3630" s="884"/>
      <c r="D3630" s="884"/>
      <c r="E3630" s="884"/>
      <c r="F3630" s="895"/>
      <c r="H3630" s="1153"/>
      <c r="J3630" s="1154"/>
      <c r="K3630" s="827"/>
      <c r="L3630" s="1537"/>
      <c r="M3630" s="1537"/>
      <c r="N3630" s="1067"/>
      <c r="O3630" s="1067"/>
    </row>
    <row r="3631" spans="1:15" s="886" customFormat="1">
      <c r="A3631" s="883"/>
      <c r="B3631" s="1152"/>
      <c r="C3631" s="884"/>
      <c r="D3631" s="884"/>
      <c r="E3631" s="884"/>
      <c r="F3631" s="895"/>
      <c r="H3631" s="1153"/>
      <c r="J3631" s="1154"/>
      <c r="K3631" s="827"/>
      <c r="L3631" s="1537"/>
      <c r="M3631" s="1537"/>
      <c r="N3631" s="1067"/>
      <c r="O3631" s="1067"/>
    </row>
    <row r="3632" spans="1:15" s="886" customFormat="1">
      <c r="A3632" s="883"/>
      <c r="B3632" s="1152"/>
      <c r="C3632" s="884"/>
      <c r="D3632" s="884"/>
      <c r="E3632" s="884"/>
      <c r="F3632" s="895"/>
      <c r="H3632" s="1153"/>
      <c r="J3632" s="1154"/>
      <c r="K3632" s="827"/>
      <c r="L3632" s="1537"/>
      <c r="M3632" s="1537"/>
      <c r="N3632" s="1067"/>
      <c r="O3632" s="1067"/>
    </row>
    <row r="3633" spans="1:15" s="886" customFormat="1">
      <c r="A3633" s="883"/>
      <c r="B3633" s="1152"/>
      <c r="C3633" s="884"/>
      <c r="D3633" s="884"/>
      <c r="E3633" s="884"/>
      <c r="F3633" s="895"/>
      <c r="H3633" s="1153"/>
      <c r="J3633" s="1154"/>
      <c r="K3633" s="827"/>
      <c r="L3633" s="1537"/>
      <c r="M3633" s="1537"/>
      <c r="N3633" s="1067"/>
      <c r="O3633" s="1067"/>
    </row>
    <row r="3634" spans="1:15" s="886" customFormat="1">
      <c r="A3634" s="883"/>
      <c r="B3634" s="1152"/>
      <c r="C3634" s="884"/>
      <c r="D3634" s="884"/>
      <c r="E3634" s="884"/>
      <c r="F3634" s="895"/>
      <c r="H3634" s="1153"/>
      <c r="J3634" s="1154"/>
      <c r="K3634" s="827"/>
      <c r="L3634" s="1537"/>
      <c r="M3634" s="1537"/>
      <c r="N3634" s="1067"/>
      <c r="O3634" s="1067"/>
    </row>
    <row r="3635" spans="1:15" s="886" customFormat="1">
      <c r="A3635" s="883"/>
      <c r="B3635" s="1152"/>
      <c r="C3635" s="884"/>
      <c r="D3635" s="884"/>
      <c r="E3635" s="884"/>
      <c r="F3635" s="895"/>
      <c r="H3635" s="1153"/>
      <c r="J3635" s="1154"/>
      <c r="K3635" s="827"/>
      <c r="L3635" s="1537"/>
      <c r="M3635" s="1537"/>
      <c r="N3635" s="1067"/>
      <c r="O3635" s="1067"/>
    </row>
    <row r="3636" spans="1:15" s="886" customFormat="1">
      <c r="A3636" s="883"/>
      <c r="B3636" s="1152"/>
      <c r="C3636" s="884"/>
      <c r="D3636" s="884"/>
      <c r="E3636" s="884"/>
      <c r="F3636" s="895"/>
      <c r="H3636" s="1153"/>
      <c r="J3636" s="1154"/>
      <c r="K3636" s="827"/>
      <c r="L3636" s="1537"/>
      <c r="M3636" s="1537"/>
      <c r="N3636" s="1067"/>
      <c r="O3636" s="1067"/>
    </row>
    <row r="3637" spans="1:15" s="886" customFormat="1">
      <c r="A3637" s="883"/>
      <c r="B3637" s="1152"/>
      <c r="C3637" s="884"/>
      <c r="D3637" s="884"/>
      <c r="E3637" s="884"/>
      <c r="F3637" s="895"/>
      <c r="H3637" s="1153"/>
      <c r="J3637" s="1154"/>
      <c r="K3637" s="827"/>
      <c r="L3637" s="1537"/>
      <c r="M3637" s="1537"/>
      <c r="N3637" s="1067"/>
      <c r="O3637" s="1067"/>
    </row>
    <row r="3638" spans="1:15" s="886" customFormat="1">
      <c r="A3638" s="883"/>
      <c r="B3638" s="1152"/>
      <c r="C3638" s="884"/>
      <c r="D3638" s="884"/>
      <c r="E3638" s="884"/>
      <c r="F3638" s="895"/>
      <c r="H3638" s="1153"/>
      <c r="J3638" s="1154"/>
      <c r="K3638" s="827"/>
      <c r="L3638" s="1537"/>
      <c r="M3638" s="1537"/>
      <c r="N3638" s="1067"/>
      <c r="O3638" s="1067"/>
    </row>
    <row r="3639" spans="1:15" s="886" customFormat="1">
      <c r="A3639" s="883"/>
      <c r="B3639" s="1152"/>
      <c r="C3639" s="884"/>
      <c r="D3639" s="884"/>
      <c r="E3639" s="884"/>
      <c r="F3639" s="895"/>
      <c r="H3639" s="1153"/>
      <c r="J3639" s="1154"/>
      <c r="K3639" s="827"/>
      <c r="L3639" s="1537"/>
      <c r="M3639" s="1537"/>
      <c r="N3639" s="1067"/>
      <c r="O3639" s="1067"/>
    </row>
    <row r="3640" spans="1:15" s="886" customFormat="1">
      <c r="A3640" s="883"/>
      <c r="B3640" s="1152"/>
      <c r="C3640" s="884"/>
      <c r="D3640" s="884"/>
      <c r="E3640" s="884"/>
      <c r="F3640" s="895"/>
      <c r="H3640" s="1153"/>
      <c r="J3640" s="1154"/>
      <c r="K3640" s="827"/>
      <c r="L3640" s="1537"/>
      <c r="M3640" s="1537"/>
      <c r="N3640" s="1067"/>
      <c r="O3640" s="1067"/>
    </row>
    <row r="3641" spans="1:15" s="886" customFormat="1">
      <c r="A3641" s="883"/>
      <c r="B3641" s="1152"/>
      <c r="C3641" s="884"/>
      <c r="D3641" s="884"/>
      <c r="E3641" s="884"/>
      <c r="F3641" s="895"/>
      <c r="H3641" s="1153"/>
      <c r="J3641" s="1154"/>
      <c r="K3641" s="827"/>
      <c r="L3641" s="1537"/>
      <c r="M3641" s="1537"/>
      <c r="N3641" s="1067"/>
      <c r="O3641" s="1067"/>
    </row>
    <row r="3642" spans="1:15" s="886" customFormat="1">
      <c r="A3642" s="883"/>
      <c r="B3642" s="1152"/>
      <c r="C3642" s="884"/>
      <c r="D3642" s="884"/>
      <c r="E3642" s="884"/>
      <c r="F3642" s="895"/>
      <c r="H3642" s="1153"/>
      <c r="J3642" s="1154"/>
      <c r="K3642" s="827"/>
      <c r="L3642" s="1537"/>
      <c r="M3642" s="1537"/>
      <c r="N3642" s="1067"/>
      <c r="O3642" s="1067"/>
    </row>
    <row r="3643" spans="1:15" s="886" customFormat="1">
      <c r="A3643" s="883"/>
      <c r="B3643" s="1152"/>
      <c r="C3643" s="884"/>
      <c r="D3643" s="884"/>
      <c r="E3643" s="884"/>
      <c r="F3643" s="895"/>
      <c r="H3643" s="1153"/>
      <c r="J3643" s="1154"/>
      <c r="K3643" s="827"/>
      <c r="L3643" s="1537"/>
      <c r="M3643" s="1537"/>
      <c r="N3643" s="1067"/>
      <c r="O3643" s="1067"/>
    </row>
    <row r="3644" spans="1:15" s="886" customFormat="1">
      <c r="A3644" s="883"/>
      <c r="B3644" s="1152"/>
      <c r="C3644" s="884"/>
      <c r="D3644" s="884"/>
      <c r="E3644" s="884"/>
      <c r="F3644" s="895"/>
      <c r="H3644" s="1153"/>
      <c r="J3644" s="1154"/>
      <c r="K3644" s="827"/>
      <c r="L3644" s="1537"/>
      <c r="M3644" s="1537"/>
      <c r="N3644" s="1067"/>
      <c r="O3644" s="1067"/>
    </row>
    <row r="3645" spans="1:15" s="886" customFormat="1">
      <c r="A3645" s="883"/>
      <c r="B3645" s="1152"/>
      <c r="C3645" s="884"/>
      <c r="D3645" s="884"/>
      <c r="E3645" s="884"/>
      <c r="F3645" s="895"/>
      <c r="H3645" s="1153"/>
      <c r="J3645" s="1154"/>
      <c r="K3645" s="827"/>
      <c r="L3645" s="1537"/>
      <c r="M3645" s="1537"/>
      <c r="N3645" s="1067"/>
      <c r="O3645" s="1067"/>
    </row>
    <row r="3646" spans="1:15" s="886" customFormat="1">
      <c r="A3646" s="883"/>
      <c r="B3646" s="1152"/>
      <c r="C3646" s="884"/>
      <c r="D3646" s="884"/>
      <c r="E3646" s="884"/>
      <c r="F3646" s="895"/>
      <c r="H3646" s="1153"/>
      <c r="J3646" s="1154"/>
      <c r="K3646" s="827"/>
      <c r="L3646" s="1537"/>
      <c r="M3646" s="1537"/>
      <c r="N3646" s="1067"/>
      <c r="O3646" s="1067"/>
    </row>
    <row r="3647" spans="1:15" s="886" customFormat="1">
      <c r="A3647" s="883"/>
      <c r="B3647" s="1152"/>
      <c r="C3647" s="884"/>
      <c r="D3647" s="884"/>
      <c r="E3647" s="884"/>
      <c r="F3647" s="895"/>
      <c r="H3647" s="1153"/>
      <c r="J3647" s="1154"/>
      <c r="K3647" s="827"/>
      <c r="L3647" s="1537"/>
      <c r="M3647" s="1537"/>
      <c r="N3647" s="1067"/>
      <c r="O3647" s="1067"/>
    </row>
    <row r="3648" spans="1:15" s="886" customFormat="1">
      <c r="A3648" s="883"/>
      <c r="B3648" s="1152"/>
      <c r="C3648" s="884"/>
      <c r="D3648" s="884"/>
      <c r="E3648" s="884"/>
      <c r="F3648" s="895"/>
      <c r="H3648" s="1153"/>
      <c r="J3648" s="1154"/>
      <c r="K3648" s="827"/>
      <c r="L3648" s="1537"/>
      <c r="M3648" s="1537"/>
      <c r="N3648" s="1067"/>
      <c r="O3648" s="1067"/>
    </row>
    <row r="3649" spans="1:15" s="886" customFormat="1">
      <c r="A3649" s="883"/>
      <c r="B3649" s="1152"/>
      <c r="C3649" s="884"/>
      <c r="D3649" s="884"/>
      <c r="E3649" s="884"/>
      <c r="F3649" s="895"/>
      <c r="H3649" s="1153"/>
      <c r="J3649" s="1154"/>
      <c r="K3649" s="827"/>
      <c r="L3649" s="1537"/>
      <c r="M3649" s="1537"/>
      <c r="N3649" s="1067"/>
      <c r="O3649" s="1067"/>
    </row>
    <row r="3650" spans="1:15" s="886" customFormat="1">
      <c r="A3650" s="883"/>
      <c r="B3650" s="1152"/>
      <c r="C3650" s="884"/>
      <c r="D3650" s="884"/>
      <c r="E3650" s="884"/>
      <c r="F3650" s="895"/>
      <c r="H3650" s="1153"/>
      <c r="J3650" s="1154"/>
      <c r="K3650" s="827"/>
      <c r="L3650" s="1537"/>
      <c r="M3650" s="1537"/>
      <c r="N3650" s="1067"/>
      <c r="O3650" s="1067"/>
    </row>
    <row r="3651" spans="1:15" s="886" customFormat="1">
      <c r="A3651" s="883"/>
      <c r="B3651" s="1152"/>
      <c r="C3651" s="884"/>
      <c r="D3651" s="884"/>
      <c r="E3651" s="884"/>
      <c r="F3651" s="895"/>
      <c r="H3651" s="1153"/>
      <c r="J3651" s="1154"/>
      <c r="K3651" s="827"/>
      <c r="L3651" s="1537"/>
      <c r="M3651" s="1537"/>
      <c r="N3651" s="1067"/>
      <c r="O3651" s="1067"/>
    </row>
    <row r="3652" spans="1:15" s="886" customFormat="1">
      <c r="A3652" s="883"/>
      <c r="B3652" s="1152"/>
      <c r="C3652" s="884"/>
      <c r="D3652" s="884"/>
      <c r="E3652" s="884"/>
      <c r="F3652" s="895"/>
      <c r="H3652" s="1153"/>
      <c r="J3652" s="1154"/>
      <c r="K3652" s="827"/>
      <c r="L3652" s="1537"/>
      <c r="M3652" s="1537"/>
      <c r="N3652" s="1067"/>
      <c r="O3652" s="1067"/>
    </row>
    <row r="3653" spans="1:15" s="886" customFormat="1">
      <c r="A3653" s="883"/>
      <c r="B3653" s="1152"/>
      <c r="C3653" s="884"/>
      <c r="D3653" s="884"/>
      <c r="E3653" s="884"/>
      <c r="F3653" s="895"/>
      <c r="H3653" s="1153"/>
      <c r="J3653" s="1154"/>
      <c r="K3653" s="827"/>
      <c r="L3653" s="1537"/>
      <c r="M3653" s="1537"/>
      <c r="N3653" s="1067"/>
      <c r="O3653" s="1067"/>
    </row>
    <row r="3654" spans="1:15" s="886" customFormat="1">
      <c r="A3654" s="883"/>
      <c r="B3654" s="1152"/>
      <c r="C3654" s="884"/>
      <c r="D3654" s="884"/>
      <c r="E3654" s="884"/>
      <c r="F3654" s="895"/>
      <c r="H3654" s="1153"/>
      <c r="J3654" s="1154"/>
      <c r="K3654" s="827"/>
      <c r="L3654" s="1537"/>
      <c r="M3654" s="1537"/>
      <c r="N3654" s="1067"/>
      <c r="O3654" s="1067"/>
    </row>
    <row r="3655" spans="1:15" s="886" customFormat="1">
      <c r="A3655" s="883"/>
      <c r="B3655" s="1152"/>
      <c r="C3655" s="884"/>
      <c r="D3655" s="884"/>
      <c r="E3655" s="884"/>
      <c r="F3655" s="895"/>
      <c r="H3655" s="1153"/>
      <c r="J3655" s="1154"/>
      <c r="K3655" s="827"/>
      <c r="L3655" s="1537"/>
      <c r="M3655" s="1537"/>
      <c r="N3655" s="1067"/>
      <c r="O3655" s="1067"/>
    </row>
    <row r="3656" spans="1:15" s="886" customFormat="1">
      <c r="A3656" s="883"/>
      <c r="B3656" s="1152"/>
      <c r="C3656" s="884"/>
      <c r="D3656" s="884"/>
      <c r="E3656" s="884"/>
      <c r="F3656" s="895"/>
      <c r="H3656" s="1153"/>
      <c r="J3656" s="1154"/>
      <c r="K3656" s="827"/>
      <c r="L3656" s="1537"/>
      <c r="M3656" s="1537"/>
      <c r="N3656" s="1067"/>
      <c r="O3656" s="1067"/>
    </row>
    <row r="3657" spans="1:15" s="886" customFormat="1">
      <c r="A3657" s="883"/>
      <c r="B3657" s="1152"/>
      <c r="C3657" s="884"/>
      <c r="D3657" s="884"/>
      <c r="E3657" s="884"/>
      <c r="F3657" s="895"/>
      <c r="H3657" s="1153"/>
      <c r="J3657" s="1154"/>
      <c r="K3657" s="827"/>
      <c r="L3657" s="1537"/>
      <c r="M3657" s="1537"/>
      <c r="N3657" s="1067"/>
      <c r="O3657" s="1067"/>
    </row>
    <row r="3658" spans="1:15" s="886" customFormat="1">
      <c r="A3658" s="883"/>
      <c r="B3658" s="1152"/>
      <c r="C3658" s="884"/>
      <c r="D3658" s="884"/>
      <c r="E3658" s="884"/>
      <c r="F3658" s="895"/>
      <c r="H3658" s="1153"/>
      <c r="J3658" s="1154"/>
      <c r="K3658" s="827"/>
      <c r="L3658" s="1537"/>
      <c r="M3658" s="1537"/>
      <c r="N3658" s="1067"/>
      <c r="O3658" s="1067"/>
    </row>
    <row r="3659" spans="1:15" s="886" customFormat="1">
      <c r="A3659" s="883"/>
      <c r="B3659" s="1152"/>
      <c r="C3659" s="884"/>
      <c r="D3659" s="884"/>
      <c r="E3659" s="884"/>
      <c r="F3659" s="895"/>
      <c r="H3659" s="1153"/>
      <c r="J3659" s="1154"/>
      <c r="K3659" s="827"/>
      <c r="L3659" s="1537"/>
      <c r="M3659" s="1537"/>
      <c r="N3659" s="1067"/>
      <c r="O3659" s="1067"/>
    </row>
    <row r="3660" spans="1:15" s="886" customFormat="1">
      <c r="A3660" s="883"/>
      <c r="B3660" s="1152"/>
      <c r="C3660" s="884"/>
      <c r="D3660" s="884"/>
      <c r="E3660" s="884"/>
      <c r="F3660" s="895"/>
      <c r="H3660" s="1153"/>
      <c r="J3660" s="1154"/>
      <c r="K3660" s="827"/>
      <c r="L3660" s="1537"/>
      <c r="M3660" s="1537"/>
      <c r="N3660" s="1067"/>
      <c r="O3660" s="1067"/>
    </row>
    <row r="3661" spans="1:15" s="886" customFormat="1">
      <c r="A3661" s="883"/>
      <c r="B3661" s="1152"/>
      <c r="C3661" s="884"/>
      <c r="D3661" s="884"/>
      <c r="E3661" s="884"/>
      <c r="F3661" s="895"/>
      <c r="H3661" s="1153"/>
      <c r="J3661" s="1154"/>
      <c r="K3661" s="827"/>
      <c r="L3661" s="1537"/>
      <c r="M3661" s="1537"/>
      <c r="N3661" s="1067"/>
      <c r="O3661" s="1067"/>
    </row>
    <row r="3662" spans="1:15" s="886" customFormat="1">
      <c r="A3662" s="883"/>
      <c r="B3662" s="1152"/>
      <c r="C3662" s="884"/>
      <c r="D3662" s="884"/>
      <c r="E3662" s="884"/>
      <c r="F3662" s="895"/>
      <c r="H3662" s="1153"/>
      <c r="J3662" s="1154"/>
      <c r="K3662" s="827"/>
      <c r="L3662" s="1537"/>
      <c r="M3662" s="1537"/>
      <c r="N3662" s="1067"/>
      <c r="O3662" s="1067"/>
    </row>
    <row r="3663" spans="1:15" s="886" customFormat="1">
      <c r="A3663" s="883"/>
      <c r="B3663" s="1152"/>
      <c r="C3663" s="884"/>
      <c r="D3663" s="884"/>
      <c r="E3663" s="884"/>
      <c r="F3663" s="895"/>
      <c r="H3663" s="1153"/>
      <c r="J3663" s="1154"/>
      <c r="K3663" s="827"/>
      <c r="L3663" s="1537"/>
      <c r="M3663" s="1537"/>
      <c r="N3663" s="1067"/>
      <c r="O3663" s="1067"/>
    </row>
    <row r="3664" spans="1:15" s="886" customFormat="1">
      <c r="A3664" s="883"/>
      <c r="B3664" s="1152"/>
      <c r="C3664" s="884"/>
      <c r="D3664" s="884"/>
      <c r="E3664" s="884"/>
      <c r="F3664" s="895"/>
      <c r="H3664" s="1153"/>
      <c r="J3664" s="1154"/>
      <c r="K3664" s="827"/>
      <c r="L3664" s="1537"/>
      <c r="M3664" s="1537"/>
      <c r="N3664" s="1067"/>
      <c r="O3664" s="1067"/>
    </row>
    <row r="3665" spans="1:15" s="886" customFormat="1">
      <c r="A3665" s="883"/>
      <c r="B3665" s="1152"/>
      <c r="C3665" s="884"/>
      <c r="D3665" s="884"/>
      <c r="E3665" s="884"/>
      <c r="F3665" s="895"/>
      <c r="H3665" s="1153"/>
      <c r="J3665" s="1154"/>
      <c r="K3665" s="827"/>
      <c r="L3665" s="1537"/>
      <c r="M3665" s="1537"/>
      <c r="N3665" s="1067"/>
      <c r="O3665" s="1067"/>
    </row>
    <row r="3666" spans="1:15" s="886" customFormat="1">
      <c r="A3666" s="883"/>
      <c r="B3666" s="1152"/>
      <c r="C3666" s="884"/>
      <c r="D3666" s="884"/>
      <c r="E3666" s="884"/>
      <c r="F3666" s="895"/>
      <c r="H3666" s="1153"/>
      <c r="J3666" s="1154"/>
      <c r="K3666" s="827"/>
      <c r="L3666" s="1537"/>
      <c r="M3666" s="1537"/>
      <c r="N3666" s="1067"/>
      <c r="O3666" s="1067"/>
    </row>
    <row r="3667" spans="1:15" s="886" customFormat="1">
      <c r="A3667" s="883"/>
      <c r="B3667" s="1152"/>
      <c r="C3667" s="884"/>
      <c r="D3667" s="884"/>
      <c r="E3667" s="884"/>
      <c r="F3667" s="895"/>
      <c r="H3667" s="1153"/>
      <c r="J3667" s="1154"/>
      <c r="K3667" s="827"/>
      <c r="L3667" s="1537"/>
      <c r="M3667" s="1537"/>
      <c r="N3667" s="1067"/>
      <c r="O3667" s="1067"/>
    </row>
    <row r="3668" spans="1:15" s="886" customFormat="1">
      <c r="A3668" s="883"/>
      <c r="B3668" s="1152"/>
      <c r="C3668" s="884"/>
      <c r="D3668" s="884"/>
      <c r="E3668" s="884"/>
      <c r="F3668" s="895"/>
      <c r="H3668" s="1153"/>
      <c r="J3668" s="1154"/>
      <c r="K3668" s="827"/>
      <c r="L3668" s="1537"/>
      <c r="M3668" s="1537"/>
      <c r="N3668" s="1067"/>
      <c r="O3668" s="1067"/>
    </row>
    <row r="3669" spans="1:15" s="886" customFormat="1">
      <c r="A3669" s="883"/>
      <c r="B3669" s="1152"/>
      <c r="C3669" s="884"/>
      <c r="D3669" s="884"/>
      <c r="E3669" s="884"/>
      <c r="F3669" s="895"/>
      <c r="H3669" s="1153"/>
      <c r="J3669" s="1154"/>
      <c r="K3669" s="827"/>
      <c r="L3669" s="1537"/>
      <c r="M3669" s="1537"/>
      <c r="N3669" s="1067"/>
      <c r="O3669" s="1067"/>
    </row>
    <row r="3670" spans="1:15" s="886" customFormat="1">
      <c r="A3670" s="883"/>
      <c r="B3670" s="1152"/>
      <c r="C3670" s="884"/>
      <c r="D3670" s="884"/>
      <c r="E3670" s="884"/>
      <c r="F3670" s="895"/>
      <c r="H3670" s="1153"/>
      <c r="J3670" s="1154"/>
      <c r="K3670" s="827"/>
      <c r="L3670" s="1537"/>
      <c r="M3670" s="1537"/>
      <c r="N3670" s="1067"/>
      <c r="O3670" s="1067"/>
    </row>
    <row r="3671" spans="1:15" s="886" customFormat="1">
      <c r="A3671" s="883"/>
      <c r="B3671" s="1152"/>
      <c r="C3671" s="884"/>
      <c r="D3671" s="884"/>
      <c r="E3671" s="884"/>
      <c r="F3671" s="895"/>
      <c r="H3671" s="1153"/>
      <c r="J3671" s="1154"/>
      <c r="K3671" s="827"/>
      <c r="L3671" s="1537"/>
      <c r="M3671" s="1537"/>
      <c r="N3671" s="1067"/>
      <c r="O3671" s="1067"/>
    </row>
    <row r="3672" spans="1:15" s="886" customFormat="1">
      <c r="A3672" s="883"/>
      <c r="B3672" s="1152"/>
      <c r="C3672" s="884"/>
      <c r="D3672" s="884"/>
      <c r="E3672" s="884"/>
      <c r="F3672" s="895"/>
      <c r="H3672" s="1153"/>
      <c r="J3672" s="1154"/>
      <c r="K3672" s="827"/>
      <c r="L3672" s="1537"/>
      <c r="M3672" s="1537"/>
      <c r="N3672" s="1067"/>
      <c r="O3672" s="1067"/>
    </row>
    <row r="3673" spans="1:15" s="886" customFormat="1">
      <c r="A3673" s="883"/>
      <c r="B3673" s="1152"/>
      <c r="C3673" s="884"/>
      <c r="D3673" s="884"/>
      <c r="E3673" s="884"/>
      <c r="F3673" s="895"/>
      <c r="H3673" s="1153"/>
      <c r="J3673" s="1154"/>
      <c r="K3673" s="827"/>
      <c r="L3673" s="1537"/>
      <c r="M3673" s="1537"/>
      <c r="N3673" s="1067"/>
      <c r="O3673" s="1067"/>
    </row>
    <row r="3674" spans="1:15" s="886" customFormat="1">
      <c r="A3674" s="883"/>
      <c r="B3674" s="1152"/>
      <c r="C3674" s="884"/>
      <c r="D3674" s="884"/>
      <c r="E3674" s="884"/>
      <c r="F3674" s="895"/>
      <c r="H3674" s="1153"/>
      <c r="J3674" s="1154"/>
      <c r="K3674" s="827"/>
      <c r="L3674" s="1537"/>
      <c r="M3674" s="1537"/>
      <c r="N3674" s="1067"/>
      <c r="O3674" s="1067"/>
    </row>
    <row r="3675" spans="1:15" s="886" customFormat="1">
      <c r="A3675" s="883"/>
      <c r="B3675" s="1152"/>
      <c r="C3675" s="884"/>
      <c r="D3675" s="884"/>
      <c r="E3675" s="884"/>
      <c r="F3675" s="895"/>
      <c r="H3675" s="1153"/>
      <c r="J3675" s="1154"/>
      <c r="K3675" s="827"/>
      <c r="L3675" s="1537"/>
      <c r="M3675" s="1537"/>
      <c r="N3675" s="1067"/>
      <c r="O3675" s="1067"/>
    </row>
    <row r="3676" spans="1:15" s="886" customFormat="1">
      <c r="A3676" s="883"/>
      <c r="B3676" s="1152"/>
      <c r="C3676" s="884"/>
      <c r="D3676" s="884"/>
      <c r="E3676" s="884"/>
      <c r="F3676" s="895"/>
      <c r="H3676" s="1153"/>
      <c r="J3676" s="1154"/>
      <c r="K3676" s="827"/>
      <c r="L3676" s="1537"/>
      <c r="M3676" s="1537"/>
      <c r="N3676" s="1067"/>
      <c r="O3676" s="1067"/>
    </row>
    <row r="3677" spans="1:15" s="886" customFormat="1">
      <c r="A3677" s="883"/>
      <c r="B3677" s="1152"/>
      <c r="C3677" s="884"/>
      <c r="D3677" s="884"/>
      <c r="E3677" s="884"/>
      <c r="F3677" s="895"/>
      <c r="H3677" s="1153"/>
      <c r="J3677" s="1154"/>
      <c r="K3677" s="827"/>
      <c r="L3677" s="1537"/>
      <c r="M3677" s="1537"/>
      <c r="N3677" s="1067"/>
      <c r="O3677" s="1067"/>
    </row>
    <row r="3678" spans="1:15" s="886" customFormat="1">
      <c r="A3678" s="883"/>
      <c r="B3678" s="1152"/>
      <c r="C3678" s="884"/>
      <c r="D3678" s="884"/>
      <c r="E3678" s="884"/>
      <c r="F3678" s="895"/>
      <c r="H3678" s="1153"/>
      <c r="J3678" s="1154"/>
      <c r="K3678" s="827"/>
      <c r="L3678" s="1537"/>
      <c r="M3678" s="1537"/>
      <c r="N3678" s="1067"/>
      <c r="O3678" s="1067"/>
    </row>
    <row r="3679" spans="1:15" s="886" customFormat="1">
      <c r="A3679" s="883"/>
      <c r="B3679" s="1152"/>
      <c r="C3679" s="884"/>
      <c r="D3679" s="884"/>
      <c r="E3679" s="884"/>
      <c r="F3679" s="895"/>
      <c r="H3679" s="1153"/>
      <c r="J3679" s="1154"/>
      <c r="K3679" s="827"/>
      <c r="L3679" s="1537"/>
      <c r="M3679" s="1537"/>
      <c r="N3679" s="1067"/>
      <c r="O3679" s="1067"/>
    </row>
    <row r="3680" spans="1:15" s="886" customFormat="1">
      <c r="A3680" s="883"/>
      <c r="B3680" s="1152"/>
      <c r="C3680" s="884"/>
      <c r="D3680" s="884"/>
      <c r="E3680" s="884"/>
      <c r="F3680" s="895"/>
      <c r="H3680" s="1153"/>
      <c r="J3680" s="1154"/>
      <c r="K3680" s="827"/>
      <c r="L3680" s="1537"/>
      <c r="M3680" s="1537"/>
      <c r="N3680" s="1067"/>
      <c r="O3680" s="1067"/>
    </row>
    <row r="3681" spans="1:15" s="886" customFormat="1">
      <c r="A3681" s="883"/>
      <c r="B3681" s="1152"/>
      <c r="C3681" s="884"/>
      <c r="D3681" s="884"/>
      <c r="E3681" s="884"/>
      <c r="F3681" s="895"/>
      <c r="H3681" s="1153"/>
      <c r="J3681" s="1154"/>
      <c r="K3681" s="827"/>
      <c r="L3681" s="1537"/>
      <c r="M3681" s="1537"/>
      <c r="N3681" s="1067"/>
      <c r="O3681" s="1067"/>
    </row>
    <row r="3682" spans="1:15" s="886" customFormat="1">
      <c r="A3682" s="883"/>
      <c r="B3682" s="1152"/>
      <c r="C3682" s="884"/>
      <c r="D3682" s="884"/>
      <c r="E3682" s="884"/>
      <c r="F3682" s="895"/>
      <c r="H3682" s="1153"/>
      <c r="J3682" s="1154"/>
      <c r="K3682" s="827"/>
      <c r="L3682" s="1537"/>
      <c r="M3682" s="1537"/>
      <c r="N3682" s="1067"/>
      <c r="O3682" s="1067"/>
    </row>
    <row r="3683" spans="1:15" s="886" customFormat="1">
      <c r="A3683" s="883"/>
      <c r="B3683" s="1152"/>
      <c r="C3683" s="884"/>
      <c r="D3683" s="884"/>
      <c r="E3683" s="884"/>
      <c r="F3683" s="895"/>
      <c r="H3683" s="1153"/>
      <c r="J3683" s="1154"/>
      <c r="K3683" s="827"/>
      <c r="L3683" s="1537"/>
      <c r="M3683" s="1537"/>
      <c r="N3683" s="1067"/>
      <c r="O3683" s="1067"/>
    </row>
    <row r="3684" spans="1:15" s="886" customFormat="1">
      <c r="A3684" s="883"/>
      <c r="B3684" s="1152"/>
      <c r="C3684" s="884"/>
      <c r="D3684" s="884"/>
      <c r="E3684" s="884"/>
      <c r="F3684" s="895"/>
      <c r="H3684" s="1153"/>
      <c r="J3684" s="1154"/>
      <c r="K3684" s="827"/>
      <c r="L3684" s="1537"/>
      <c r="M3684" s="1537"/>
      <c r="N3684" s="1067"/>
      <c r="O3684" s="1067"/>
    </row>
    <row r="3685" spans="1:15" s="886" customFormat="1">
      <c r="A3685" s="883"/>
      <c r="B3685" s="1152"/>
      <c r="C3685" s="884"/>
      <c r="D3685" s="884"/>
      <c r="E3685" s="884"/>
      <c r="F3685" s="895"/>
      <c r="H3685" s="1153"/>
      <c r="J3685" s="1154"/>
      <c r="K3685" s="827"/>
      <c r="L3685" s="1537"/>
      <c r="M3685" s="1537"/>
      <c r="N3685" s="1067"/>
      <c r="O3685" s="1067"/>
    </row>
    <row r="3686" spans="1:15" s="886" customFormat="1">
      <c r="A3686" s="883"/>
      <c r="B3686" s="1152"/>
      <c r="C3686" s="884"/>
      <c r="D3686" s="884"/>
      <c r="E3686" s="884"/>
      <c r="F3686" s="895"/>
      <c r="H3686" s="1153"/>
      <c r="J3686" s="1154"/>
      <c r="K3686" s="827"/>
      <c r="L3686" s="1537"/>
      <c r="M3686" s="1537"/>
      <c r="N3686" s="1067"/>
      <c r="O3686" s="1067"/>
    </row>
    <row r="3687" spans="1:15" s="886" customFormat="1">
      <c r="A3687" s="883"/>
      <c r="B3687" s="1152"/>
      <c r="C3687" s="884"/>
      <c r="D3687" s="884"/>
      <c r="E3687" s="884"/>
      <c r="F3687" s="895"/>
      <c r="H3687" s="1153"/>
      <c r="J3687" s="1154"/>
      <c r="K3687" s="827"/>
      <c r="L3687" s="1537"/>
      <c r="M3687" s="1537"/>
      <c r="N3687" s="1067"/>
      <c r="O3687" s="1067"/>
    </row>
    <row r="3688" spans="1:15" s="886" customFormat="1">
      <c r="A3688" s="883"/>
      <c r="B3688" s="1152"/>
      <c r="C3688" s="884"/>
      <c r="D3688" s="884"/>
      <c r="E3688" s="884"/>
      <c r="F3688" s="895"/>
      <c r="H3688" s="1153"/>
      <c r="J3688" s="1154"/>
      <c r="K3688" s="827"/>
      <c r="L3688" s="1537"/>
      <c r="M3688" s="1537"/>
      <c r="N3688" s="1067"/>
      <c r="O3688" s="1067"/>
    </row>
    <row r="3689" spans="1:15" s="886" customFormat="1">
      <c r="A3689" s="883"/>
      <c r="B3689" s="1152"/>
      <c r="C3689" s="884"/>
      <c r="D3689" s="884"/>
      <c r="E3689" s="884"/>
      <c r="F3689" s="895"/>
      <c r="H3689" s="1153"/>
      <c r="J3689" s="1154"/>
      <c r="K3689" s="827"/>
      <c r="L3689" s="1537"/>
      <c r="M3689" s="1537"/>
      <c r="N3689" s="1067"/>
      <c r="O3689" s="1067"/>
    </row>
    <row r="3690" spans="1:15" s="886" customFormat="1">
      <c r="A3690" s="883"/>
      <c r="B3690" s="1152"/>
      <c r="C3690" s="884"/>
      <c r="D3690" s="884"/>
      <c r="E3690" s="884"/>
      <c r="F3690" s="895"/>
      <c r="H3690" s="1153"/>
      <c r="J3690" s="1154"/>
      <c r="K3690" s="827"/>
      <c r="L3690" s="1537"/>
      <c r="M3690" s="1537"/>
      <c r="N3690" s="1067"/>
      <c r="O3690" s="1067"/>
    </row>
    <row r="3691" spans="1:15" s="886" customFormat="1">
      <c r="A3691" s="883"/>
      <c r="B3691" s="1152"/>
      <c r="C3691" s="884"/>
      <c r="D3691" s="884"/>
      <c r="E3691" s="884"/>
      <c r="F3691" s="895"/>
      <c r="H3691" s="1153"/>
      <c r="J3691" s="1154"/>
      <c r="K3691" s="827"/>
      <c r="L3691" s="1537"/>
      <c r="M3691" s="1537"/>
      <c r="N3691" s="1067"/>
      <c r="O3691" s="1067"/>
    </row>
    <row r="3692" spans="1:15" s="886" customFormat="1">
      <c r="A3692" s="883"/>
      <c r="B3692" s="1152"/>
      <c r="C3692" s="884"/>
      <c r="D3692" s="884"/>
      <c r="E3692" s="884"/>
      <c r="F3692" s="895"/>
      <c r="H3692" s="1153"/>
      <c r="J3692" s="1154"/>
      <c r="K3692" s="827"/>
      <c r="L3692" s="1537"/>
      <c r="M3692" s="1537"/>
      <c r="N3692" s="1067"/>
      <c r="O3692" s="1067"/>
    </row>
    <row r="3693" spans="1:15" s="886" customFormat="1">
      <c r="A3693" s="883"/>
      <c r="B3693" s="1152"/>
      <c r="C3693" s="884"/>
      <c r="D3693" s="884"/>
      <c r="E3693" s="884"/>
      <c r="F3693" s="895"/>
      <c r="H3693" s="1153"/>
      <c r="J3693" s="1154"/>
      <c r="K3693" s="827"/>
      <c r="L3693" s="1537"/>
      <c r="M3693" s="1537"/>
      <c r="N3693" s="1067"/>
      <c r="O3693" s="1067"/>
    </row>
    <row r="3694" spans="1:15" s="886" customFormat="1">
      <c r="A3694" s="883"/>
      <c r="B3694" s="1152"/>
      <c r="C3694" s="884"/>
      <c r="D3694" s="884"/>
      <c r="E3694" s="884"/>
      <c r="F3694" s="895"/>
      <c r="H3694" s="1153"/>
      <c r="J3694" s="1154"/>
      <c r="K3694" s="827"/>
      <c r="L3694" s="1537"/>
      <c r="M3694" s="1537"/>
      <c r="N3694" s="1067"/>
      <c r="O3694" s="1067"/>
    </row>
    <row r="3695" spans="1:15" s="886" customFormat="1">
      <c r="A3695" s="883"/>
      <c r="B3695" s="1152"/>
      <c r="C3695" s="884"/>
      <c r="D3695" s="884"/>
      <c r="E3695" s="884"/>
      <c r="F3695" s="895"/>
      <c r="H3695" s="1153"/>
      <c r="J3695" s="1154"/>
      <c r="K3695" s="827"/>
      <c r="L3695" s="1537"/>
      <c r="M3695" s="1537"/>
      <c r="N3695" s="1067"/>
      <c r="O3695" s="1067"/>
    </row>
    <row r="3696" spans="1:15" s="886" customFormat="1">
      <c r="A3696" s="883"/>
      <c r="B3696" s="1152"/>
      <c r="C3696" s="884"/>
      <c r="D3696" s="884"/>
      <c r="E3696" s="884"/>
      <c r="F3696" s="895"/>
      <c r="H3696" s="1153"/>
      <c r="J3696" s="1154"/>
      <c r="K3696" s="827"/>
      <c r="L3696" s="1537"/>
      <c r="M3696" s="1537"/>
      <c r="N3696" s="1067"/>
      <c r="O3696" s="1067"/>
    </row>
    <row r="3697" spans="1:15" s="886" customFormat="1">
      <c r="A3697" s="883"/>
      <c r="B3697" s="1152"/>
      <c r="C3697" s="884"/>
      <c r="D3697" s="884"/>
      <c r="E3697" s="884"/>
      <c r="F3697" s="895"/>
      <c r="H3697" s="1153"/>
      <c r="J3697" s="1154"/>
      <c r="K3697" s="827"/>
      <c r="L3697" s="1537"/>
      <c r="M3697" s="1537"/>
      <c r="N3697" s="1067"/>
      <c r="O3697" s="1067"/>
    </row>
    <row r="3698" spans="1:15" s="886" customFormat="1">
      <c r="A3698" s="883"/>
      <c r="B3698" s="1152"/>
      <c r="C3698" s="884"/>
      <c r="D3698" s="884"/>
      <c r="E3698" s="884"/>
      <c r="F3698" s="895"/>
      <c r="H3698" s="1153"/>
      <c r="J3698" s="1154"/>
      <c r="K3698" s="827"/>
      <c r="L3698" s="1537"/>
      <c r="M3698" s="1537"/>
      <c r="N3698" s="1067"/>
      <c r="O3698" s="1067"/>
    </row>
    <row r="3699" spans="1:15" s="886" customFormat="1">
      <c r="A3699" s="883"/>
      <c r="B3699" s="1152"/>
      <c r="C3699" s="884"/>
      <c r="D3699" s="884"/>
      <c r="E3699" s="884"/>
      <c r="F3699" s="895"/>
      <c r="H3699" s="1153"/>
      <c r="J3699" s="1154"/>
      <c r="K3699" s="827"/>
      <c r="L3699" s="1537"/>
      <c r="M3699" s="1537"/>
      <c r="N3699" s="1067"/>
      <c r="O3699" s="1067"/>
    </row>
    <row r="3700" spans="1:15" s="886" customFormat="1">
      <c r="A3700" s="883"/>
      <c r="B3700" s="1152"/>
      <c r="C3700" s="884"/>
      <c r="D3700" s="884"/>
      <c r="E3700" s="884"/>
      <c r="F3700" s="895"/>
      <c r="H3700" s="1153"/>
      <c r="J3700" s="1154"/>
      <c r="K3700" s="827"/>
      <c r="L3700" s="1537"/>
      <c r="M3700" s="1537"/>
      <c r="N3700" s="1067"/>
      <c r="O3700" s="1067"/>
    </row>
    <row r="3701" spans="1:15" s="886" customFormat="1">
      <c r="A3701" s="883"/>
      <c r="B3701" s="1152"/>
      <c r="C3701" s="884"/>
      <c r="D3701" s="884"/>
      <c r="E3701" s="884"/>
      <c r="F3701" s="895"/>
      <c r="H3701" s="1153"/>
      <c r="J3701" s="1154"/>
      <c r="K3701" s="827"/>
      <c r="L3701" s="1537"/>
      <c r="M3701" s="1537"/>
      <c r="N3701" s="1067"/>
      <c r="O3701" s="1067"/>
    </row>
    <row r="3702" spans="1:15" s="886" customFormat="1">
      <c r="A3702" s="883"/>
      <c r="B3702" s="1152"/>
      <c r="C3702" s="884"/>
      <c r="D3702" s="884"/>
      <c r="E3702" s="884"/>
      <c r="F3702" s="895"/>
      <c r="H3702" s="1153"/>
      <c r="J3702" s="1154"/>
      <c r="K3702" s="827"/>
      <c r="L3702" s="1537"/>
      <c r="M3702" s="1537"/>
      <c r="N3702" s="1067"/>
      <c r="O3702" s="1067"/>
    </row>
    <row r="3703" spans="1:15" s="886" customFormat="1">
      <c r="A3703" s="883"/>
      <c r="B3703" s="1152"/>
      <c r="C3703" s="884"/>
      <c r="D3703" s="884"/>
      <c r="E3703" s="884"/>
      <c r="F3703" s="895"/>
      <c r="H3703" s="1153"/>
      <c r="J3703" s="1154"/>
      <c r="K3703" s="827"/>
      <c r="L3703" s="1537"/>
      <c r="M3703" s="1537"/>
      <c r="N3703" s="1067"/>
      <c r="O3703" s="1067"/>
    </row>
    <row r="3704" spans="1:15" s="886" customFormat="1">
      <c r="A3704" s="883"/>
      <c r="B3704" s="1152"/>
      <c r="C3704" s="884"/>
      <c r="D3704" s="884"/>
      <c r="E3704" s="884"/>
      <c r="F3704" s="895"/>
      <c r="H3704" s="1153"/>
      <c r="J3704" s="1154"/>
      <c r="K3704" s="827"/>
      <c r="L3704" s="1537"/>
      <c r="M3704" s="1537"/>
      <c r="N3704" s="1067"/>
      <c r="O3704" s="1067"/>
    </row>
    <row r="3705" spans="1:15" s="886" customFormat="1">
      <c r="A3705" s="883"/>
      <c r="B3705" s="1152"/>
      <c r="C3705" s="884"/>
      <c r="D3705" s="884"/>
      <c r="E3705" s="884"/>
      <c r="F3705" s="895"/>
      <c r="H3705" s="1153"/>
      <c r="J3705" s="1154"/>
      <c r="K3705" s="827"/>
      <c r="L3705" s="1537"/>
      <c r="M3705" s="1537"/>
      <c r="N3705" s="1067"/>
      <c r="O3705" s="1067"/>
    </row>
    <row r="3706" spans="1:15" s="886" customFormat="1">
      <c r="A3706" s="883"/>
      <c r="B3706" s="1152"/>
      <c r="C3706" s="884"/>
      <c r="D3706" s="884"/>
      <c r="E3706" s="884"/>
      <c r="F3706" s="895"/>
      <c r="H3706" s="1153"/>
      <c r="J3706" s="1154"/>
      <c r="K3706" s="827"/>
      <c r="L3706" s="1537"/>
      <c r="M3706" s="1537"/>
      <c r="N3706" s="1067"/>
      <c r="O3706" s="1067"/>
    </row>
    <row r="3707" spans="1:15" s="886" customFormat="1">
      <c r="A3707" s="883"/>
      <c r="B3707" s="1152"/>
      <c r="C3707" s="884"/>
      <c r="D3707" s="884"/>
      <c r="E3707" s="884"/>
      <c r="F3707" s="895"/>
      <c r="H3707" s="1153"/>
      <c r="J3707" s="1154"/>
      <c r="K3707" s="827"/>
      <c r="L3707" s="1537"/>
      <c r="M3707" s="1537"/>
      <c r="N3707" s="1067"/>
      <c r="O3707" s="1067"/>
    </row>
    <row r="3708" spans="1:15" s="886" customFormat="1">
      <c r="A3708" s="883"/>
      <c r="B3708" s="1152"/>
      <c r="C3708" s="884"/>
      <c r="D3708" s="884"/>
      <c r="E3708" s="884"/>
      <c r="F3708" s="895"/>
      <c r="H3708" s="1153"/>
      <c r="J3708" s="1154"/>
      <c r="K3708" s="827"/>
      <c r="L3708" s="1537"/>
      <c r="M3708" s="1537"/>
      <c r="N3708" s="1067"/>
      <c r="O3708" s="1067"/>
    </row>
    <row r="3709" spans="1:15" s="886" customFormat="1">
      <c r="A3709" s="883"/>
      <c r="B3709" s="1152"/>
      <c r="C3709" s="884"/>
      <c r="D3709" s="884"/>
      <c r="E3709" s="884"/>
      <c r="F3709" s="895"/>
      <c r="H3709" s="1153"/>
      <c r="J3709" s="1154"/>
      <c r="K3709" s="827"/>
      <c r="L3709" s="1537"/>
      <c r="M3709" s="1537"/>
      <c r="N3709" s="1067"/>
      <c r="O3709" s="1067"/>
    </row>
    <row r="3710" spans="1:15" s="886" customFormat="1">
      <c r="A3710" s="883"/>
      <c r="B3710" s="1152"/>
      <c r="C3710" s="884"/>
      <c r="D3710" s="884"/>
      <c r="E3710" s="884"/>
      <c r="F3710" s="895"/>
      <c r="H3710" s="1153"/>
      <c r="J3710" s="1154"/>
      <c r="K3710" s="827"/>
      <c r="L3710" s="1537"/>
      <c r="M3710" s="1537"/>
      <c r="N3710" s="1067"/>
      <c r="O3710" s="1067"/>
    </row>
    <row r="3711" spans="1:15" s="886" customFormat="1">
      <c r="A3711" s="883"/>
      <c r="B3711" s="1152"/>
      <c r="C3711" s="884"/>
      <c r="D3711" s="884"/>
      <c r="E3711" s="884"/>
      <c r="F3711" s="895"/>
      <c r="H3711" s="1153"/>
      <c r="J3711" s="1154"/>
      <c r="K3711" s="827"/>
      <c r="L3711" s="1537"/>
      <c r="M3711" s="1537"/>
      <c r="N3711" s="1067"/>
      <c r="O3711" s="1067"/>
    </row>
    <row r="3712" spans="1:15" s="886" customFormat="1">
      <c r="A3712" s="883"/>
      <c r="B3712" s="1152"/>
      <c r="C3712" s="884"/>
      <c r="D3712" s="884"/>
      <c r="E3712" s="884"/>
      <c r="F3712" s="895"/>
      <c r="H3712" s="1153"/>
      <c r="J3712" s="1154"/>
      <c r="K3712" s="827"/>
      <c r="L3712" s="1537"/>
      <c r="M3712" s="1537"/>
      <c r="N3712" s="1067"/>
      <c r="O3712" s="1067"/>
    </row>
    <row r="3713" spans="1:15" s="886" customFormat="1">
      <c r="A3713" s="883"/>
      <c r="B3713" s="1152"/>
      <c r="C3713" s="884"/>
      <c r="D3713" s="884"/>
      <c r="E3713" s="884"/>
      <c r="F3713" s="895"/>
      <c r="H3713" s="1153"/>
      <c r="J3713" s="1154"/>
      <c r="K3713" s="827"/>
      <c r="L3713" s="1537"/>
      <c r="M3713" s="1537"/>
      <c r="N3713" s="1067"/>
      <c r="O3713" s="1067"/>
    </row>
    <row r="3714" spans="1:15" s="886" customFormat="1">
      <c r="A3714" s="883"/>
      <c r="B3714" s="1152"/>
      <c r="C3714" s="884"/>
      <c r="D3714" s="884"/>
      <c r="E3714" s="884"/>
      <c r="F3714" s="895"/>
      <c r="H3714" s="1153"/>
      <c r="J3714" s="1154"/>
      <c r="K3714" s="827"/>
      <c r="L3714" s="1537"/>
      <c r="M3714" s="1537"/>
      <c r="N3714" s="1067"/>
      <c r="O3714" s="1067"/>
    </row>
    <row r="3715" spans="1:15" s="886" customFormat="1">
      <c r="A3715" s="883"/>
      <c r="B3715" s="1152"/>
      <c r="C3715" s="884"/>
      <c r="D3715" s="884"/>
      <c r="E3715" s="884"/>
      <c r="F3715" s="895"/>
      <c r="H3715" s="1153"/>
      <c r="J3715" s="1154"/>
      <c r="K3715" s="827"/>
      <c r="L3715" s="1537"/>
      <c r="M3715" s="1537"/>
      <c r="N3715" s="1067"/>
      <c r="O3715" s="1067"/>
    </row>
    <row r="3716" spans="1:15" s="886" customFormat="1">
      <c r="A3716" s="883"/>
      <c r="B3716" s="1152"/>
      <c r="C3716" s="884"/>
      <c r="D3716" s="884"/>
      <c r="E3716" s="884"/>
      <c r="F3716" s="895"/>
      <c r="H3716" s="1153"/>
      <c r="J3716" s="1154"/>
      <c r="K3716" s="827"/>
      <c r="L3716" s="1537"/>
      <c r="M3716" s="1537"/>
      <c r="N3716" s="1067"/>
      <c r="O3716" s="1067"/>
    </row>
    <row r="3717" spans="1:15" s="886" customFormat="1">
      <c r="A3717" s="883"/>
      <c r="B3717" s="1152"/>
      <c r="C3717" s="884"/>
      <c r="D3717" s="884"/>
      <c r="E3717" s="884"/>
      <c r="F3717" s="895"/>
      <c r="H3717" s="1153"/>
      <c r="J3717" s="1154"/>
      <c r="K3717" s="827"/>
      <c r="L3717" s="1537"/>
      <c r="M3717" s="1537"/>
      <c r="N3717" s="1067"/>
      <c r="O3717" s="1067"/>
    </row>
    <row r="3718" spans="1:15" s="886" customFormat="1">
      <c r="A3718" s="883"/>
      <c r="B3718" s="1152"/>
      <c r="C3718" s="884"/>
      <c r="D3718" s="884"/>
      <c r="E3718" s="884"/>
      <c r="F3718" s="895"/>
      <c r="H3718" s="1153"/>
      <c r="J3718" s="1154"/>
      <c r="K3718" s="827"/>
      <c r="L3718" s="1537"/>
      <c r="M3718" s="1537"/>
      <c r="N3718" s="1067"/>
      <c r="O3718" s="1067"/>
    </row>
    <row r="3719" spans="1:15" s="886" customFormat="1">
      <c r="A3719" s="883"/>
      <c r="B3719" s="1152"/>
      <c r="C3719" s="884"/>
      <c r="D3719" s="884"/>
      <c r="E3719" s="884"/>
      <c r="F3719" s="895"/>
      <c r="H3719" s="1153"/>
      <c r="J3719" s="1154"/>
      <c r="K3719" s="827"/>
      <c r="L3719" s="1537"/>
      <c r="M3719" s="1537"/>
      <c r="N3719" s="1067"/>
      <c r="O3719" s="1067"/>
    </row>
    <row r="3720" spans="1:15" s="886" customFormat="1">
      <c r="A3720" s="883"/>
      <c r="B3720" s="1152"/>
      <c r="C3720" s="884"/>
      <c r="D3720" s="884"/>
      <c r="E3720" s="884"/>
      <c r="F3720" s="895"/>
      <c r="H3720" s="1153"/>
      <c r="J3720" s="1154"/>
      <c r="K3720" s="827"/>
      <c r="L3720" s="1537"/>
      <c r="M3720" s="1537"/>
      <c r="N3720" s="1067"/>
      <c r="O3720" s="1067"/>
    </row>
    <row r="3721" spans="1:15" s="886" customFormat="1">
      <c r="A3721" s="883"/>
      <c r="B3721" s="1152"/>
      <c r="C3721" s="884"/>
      <c r="D3721" s="884"/>
      <c r="E3721" s="884"/>
      <c r="F3721" s="895"/>
      <c r="H3721" s="1153"/>
      <c r="J3721" s="1154"/>
      <c r="K3721" s="827"/>
      <c r="L3721" s="1537"/>
      <c r="M3721" s="1537"/>
      <c r="N3721" s="1067"/>
      <c r="O3721" s="1067"/>
    </row>
    <row r="3722" spans="1:15" s="886" customFormat="1">
      <c r="A3722" s="883"/>
      <c r="B3722" s="1152"/>
      <c r="C3722" s="884"/>
      <c r="D3722" s="884"/>
      <c r="E3722" s="884"/>
      <c r="F3722" s="895"/>
      <c r="H3722" s="1153"/>
      <c r="J3722" s="1154"/>
      <c r="K3722" s="827"/>
      <c r="L3722" s="1537"/>
      <c r="M3722" s="1537"/>
      <c r="N3722" s="1067"/>
      <c r="O3722" s="1067"/>
    </row>
    <row r="3723" spans="1:15" s="886" customFormat="1">
      <c r="A3723" s="883"/>
      <c r="B3723" s="1152"/>
      <c r="C3723" s="884"/>
      <c r="D3723" s="884"/>
      <c r="E3723" s="884"/>
      <c r="F3723" s="895"/>
      <c r="H3723" s="1153"/>
      <c r="J3723" s="1154"/>
      <c r="K3723" s="827"/>
      <c r="L3723" s="1537"/>
      <c r="M3723" s="1537"/>
      <c r="N3723" s="1067"/>
      <c r="O3723" s="1067"/>
    </row>
    <row r="3724" spans="1:15" s="886" customFormat="1">
      <c r="A3724" s="883"/>
      <c r="B3724" s="1152"/>
      <c r="C3724" s="884"/>
      <c r="D3724" s="884"/>
      <c r="E3724" s="884"/>
      <c r="F3724" s="895"/>
      <c r="H3724" s="1153"/>
      <c r="J3724" s="1154"/>
      <c r="K3724" s="827"/>
      <c r="L3724" s="1537"/>
      <c r="M3724" s="1537"/>
      <c r="N3724" s="1067"/>
      <c r="O3724" s="1067"/>
    </row>
    <row r="3725" spans="1:15" s="886" customFormat="1">
      <c r="A3725" s="883"/>
      <c r="B3725" s="1152"/>
      <c r="C3725" s="884"/>
      <c r="D3725" s="884"/>
      <c r="E3725" s="884"/>
      <c r="F3725" s="895"/>
      <c r="H3725" s="1153"/>
      <c r="J3725" s="1154"/>
      <c r="K3725" s="827"/>
      <c r="L3725" s="1537"/>
      <c r="M3725" s="1537"/>
      <c r="N3725" s="1067"/>
      <c r="O3725" s="1067"/>
    </row>
    <row r="3726" spans="1:15" s="886" customFormat="1">
      <c r="A3726" s="883"/>
      <c r="B3726" s="1152"/>
      <c r="C3726" s="884"/>
      <c r="D3726" s="884"/>
      <c r="E3726" s="884"/>
      <c r="F3726" s="895"/>
      <c r="H3726" s="1153"/>
      <c r="J3726" s="1154"/>
      <c r="K3726" s="827"/>
      <c r="L3726" s="1537"/>
      <c r="M3726" s="1537"/>
      <c r="N3726" s="1067"/>
      <c r="O3726" s="1067"/>
    </row>
    <row r="3727" spans="1:15" s="886" customFormat="1">
      <c r="A3727" s="883"/>
      <c r="B3727" s="1152"/>
      <c r="C3727" s="884"/>
      <c r="D3727" s="884"/>
      <c r="E3727" s="884"/>
      <c r="F3727" s="895"/>
      <c r="H3727" s="1153"/>
      <c r="J3727" s="1154"/>
      <c r="K3727" s="827"/>
      <c r="L3727" s="1537"/>
      <c r="M3727" s="1537"/>
      <c r="N3727" s="1067"/>
      <c r="O3727" s="1067"/>
    </row>
    <row r="3728" spans="1:15" s="886" customFormat="1">
      <c r="A3728" s="883"/>
      <c r="B3728" s="1152"/>
      <c r="C3728" s="884"/>
      <c r="D3728" s="884"/>
      <c r="E3728" s="884"/>
      <c r="F3728" s="895"/>
      <c r="H3728" s="1153"/>
      <c r="J3728" s="1154"/>
      <c r="K3728" s="827"/>
      <c r="L3728" s="1537"/>
      <c r="M3728" s="1537"/>
      <c r="N3728" s="1067"/>
      <c r="O3728" s="1067"/>
    </row>
    <row r="3729" spans="1:15" s="886" customFormat="1">
      <c r="A3729" s="883"/>
      <c r="B3729" s="1152"/>
      <c r="C3729" s="884"/>
      <c r="D3729" s="884"/>
      <c r="E3729" s="884"/>
      <c r="F3729" s="895"/>
      <c r="H3729" s="1153"/>
      <c r="J3729" s="1154"/>
      <c r="K3729" s="827"/>
      <c r="L3729" s="1537"/>
      <c r="M3729" s="1537"/>
      <c r="N3729" s="1067"/>
      <c r="O3729" s="1067"/>
    </row>
    <row r="3730" spans="1:15" s="886" customFormat="1">
      <c r="A3730" s="883"/>
      <c r="B3730" s="1152"/>
      <c r="C3730" s="884"/>
      <c r="D3730" s="884"/>
      <c r="E3730" s="884"/>
      <c r="F3730" s="895"/>
      <c r="H3730" s="1153"/>
      <c r="J3730" s="1154"/>
      <c r="K3730" s="827"/>
      <c r="L3730" s="1537"/>
      <c r="M3730" s="1537"/>
      <c r="N3730" s="1067"/>
      <c r="O3730" s="1067"/>
    </row>
    <row r="3731" spans="1:15" s="886" customFormat="1">
      <c r="A3731" s="883"/>
      <c r="B3731" s="1152"/>
      <c r="C3731" s="884"/>
      <c r="D3731" s="884"/>
      <c r="E3731" s="884"/>
      <c r="F3731" s="895"/>
      <c r="H3731" s="1153"/>
      <c r="J3731" s="1154"/>
      <c r="K3731" s="827"/>
      <c r="L3731" s="1537"/>
      <c r="M3731" s="1537"/>
      <c r="N3731" s="1067"/>
      <c r="O3731" s="1067"/>
    </row>
    <row r="3732" spans="1:15" s="886" customFormat="1">
      <c r="A3732" s="883"/>
      <c r="B3732" s="1152"/>
      <c r="C3732" s="884"/>
      <c r="D3732" s="884"/>
      <c r="E3732" s="884"/>
      <c r="F3732" s="895"/>
      <c r="H3732" s="1153"/>
      <c r="J3732" s="1154"/>
      <c r="K3732" s="827"/>
      <c r="L3732" s="1537"/>
      <c r="M3732" s="1537"/>
      <c r="N3732" s="1067"/>
      <c r="O3732" s="1067"/>
    </row>
    <row r="3733" spans="1:15" s="886" customFormat="1">
      <c r="A3733" s="883"/>
      <c r="B3733" s="1152"/>
      <c r="C3733" s="884"/>
      <c r="D3733" s="884"/>
      <c r="E3733" s="884"/>
      <c r="F3733" s="895"/>
      <c r="H3733" s="1153"/>
      <c r="J3733" s="1154"/>
      <c r="K3733" s="827"/>
      <c r="L3733" s="1537"/>
      <c r="M3733" s="1537"/>
      <c r="N3733" s="1067"/>
      <c r="O3733" s="1067"/>
    </row>
    <row r="3734" spans="1:15" s="886" customFormat="1">
      <c r="A3734" s="883"/>
      <c r="B3734" s="1152"/>
      <c r="C3734" s="884"/>
      <c r="D3734" s="884"/>
      <c r="E3734" s="884"/>
      <c r="F3734" s="895"/>
      <c r="H3734" s="1153"/>
      <c r="J3734" s="1154"/>
      <c r="K3734" s="827"/>
      <c r="L3734" s="1537"/>
      <c r="M3734" s="1537"/>
      <c r="N3734" s="1067"/>
      <c r="O3734" s="1067"/>
    </row>
    <row r="3735" spans="1:15" s="886" customFormat="1">
      <c r="A3735" s="883"/>
      <c r="B3735" s="1152"/>
      <c r="C3735" s="884"/>
      <c r="D3735" s="884"/>
      <c r="E3735" s="884"/>
      <c r="F3735" s="895"/>
      <c r="H3735" s="1153"/>
      <c r="J3735" s="1154"/>
      <c r="K3735" s="827"/>
      <c r="L3735" s="1537"/>
      <c r="M3735" s="1537"/>
      <c r="N3735" s="1067"/>
      <c r="O3735" s="1067"/>
    </row>
    <row r="3736" spans="1:15" s="886" customFormat="1">
      <c r="A3736" s="883"/>
      <c r="B3736" s="1152"/>
      <c r="C3736" s="884"/>
      <c r="D3736" s="884"/>
      <c r="E3736" s="884"/>
      <c r="F3736" s="895"/>
      <c r="H3736" s="1153"/>
      <c r="J3736" s="1154"/>
      <c r="K3736" s="827"/>
      <c r="L3736" s="1537"/>
      <c r="M3736" s="1537"/>
      <c r="N3736" s="1067"/>
      <c r="O3736" s="1067"/>
    </row>
    <row r="3737" spans="1:15" s="886" customFormat="1">
      <c r="A3737" s="883"/>
      <c r="B3737" s="1152"/>
      <c r="C3737" s="884"/>
      <c r="D3737" s="884"/>
      <c r="E3737" s="884"/>
      <c r="F3737" s="895"/>
      <c r="H3737" s="1153"/>
      <c r="J3737" s="1154"/>
      <c r="K3737" s="827"/>
      <c r="L3737" s="1537"/>
      <c r="M3737" s="1537"/>
      <c r="N3737" s="1067"/>
      <c r="O3737" s="1067"/>
    </row>
    <row r="3738" spans="1:15" s="886" customFormat="1">
      <c r="A3738" s="883"/>
      <c r="B3738" s="1152"/>
      <c r="C3738" s="884"/>
      <c r="D3738" s="884"/>
      <c r="E3738" s="884"/>
      <c r="F3738" s="895"/>
      <c r="H3738" s="1153"/>
      <c r="J3738" s="1154"/>
      <c r="K3738" s="827"/>
      <c r="L3738" s="1537"/>
      <c r="M3738" s="1537"/>
      <c r="N3738" s="1067"/>
      <c r="O3738" s="1067"/>
    </row>
    <row r="3739" spans="1:15" s="886" customFormat="1">
      <c r="A3739" s="883"/>
      <c r="B3739" s="1152"/>
      <c r="C3739" s="884"/>
      <c r="D3739" s="884"/>
      <c r="E3739" s="884"/>
      <c r="F3739" s="895"/>
      <c r="H3739" s="1153"/>
      <c r="J3739" s="1154"/>
      <c r="K3739" s="827"/>
      <c r="L3739" s="1537"/>
      <c r="M3739" s="1537"/>
      <c r="N3739" s="1067"/>
      <c r="O3739" s="1067"/>
    </row>
    <row r="3740" spans="1:15" s="886" customFormat="1">
      <c r="A3740" s="883"/>
      <c r="B3740" s="1152"/>
      <c r="C3740" s="884"/>
      <c r="D3740" s="884"/>
      <c r="E3740" s="884"/>
      <c r="F3740" s="895"/>
      <c r="H3740" s="1153"/>
      <c r="J3740" s="1154"/>
      <c r="K3740" s="827"/>
      <c r="L3740" s="1537"/>
      <c r="M3740" s="1537"/>
      <c r="N3740" s="1067"/>
      <c r="O3740" s="1067"/>
    </row>
    <row r="3741" spans="1:15" s="886" customFormat="1">
      <c r="A3741" s="883"/>
      <c r="B3741" s="1152"/>
      <c r="C3741" s="884"/>
      <c r="D3741" s="884"/>
      <c r="E3741" s="884"/>
      <c r="F3741" s="895"/>
      <c r="H3741" s="1153"/>
      <c r="J3741" s="1154"/>
      <c r="K3741" s="827"/>
      <c r="L3741" s="1537"/>
      <c r="M3741" s="1537"/>
      <c r="N3741" s="1067"/>
      <c r="O3741" s="1067"/>
    </row>
    <row r="3742" spans="1:15" s="886" customFormat="1">
      <c r="A3742" s="883"/>
      <c r="B3742" s="1152"/>
      <c r="C3742" s="884"/>
      <c r="D3742" s="884"/>
      <c r="E3742" s="884"/>
      <c r="F3742" s="895"/>
      <c r="H3742" s="1153"/>
      <c r="J3742" s="1154"/>
      <c r="K3742" s="827"/>
      <c r="L3742" s="1537"/>
      <c r="M3742" s="1537"/>
      <c r="N3742" s="1067"/>
      <c r="O3742" s="1067"/>
    </row>
    <row r="3743" spans="1:15" s="886" customFormat="1">
      <c r="A3743" s="883"/>
      <c r="B3743" s="1152"/>
      <c r="C3743" s="884"/>
      <c r="D3743" s="884"/>
      <c r="E3743" s="884"/>
      <c r="F3743" s="895"/>
      <c r="H3743" s="1153"/>
      <c r="J3743" s="1154"/>
      <c r="K3743" s="827"/>
      <c r="L3743" s="1537"/>
      <c r="M3743" s="1537"/>
      <c r="N3743" s="1067"/>
      <c r="O3743" s="1067"/>
    </row>
    <row r="3744" spans="1:15" s="886" customFormat="1">
      <c r="A3744" s="883"/>
      <c r="B3744" s="1152"/>
      <c r="C3744" s="884"/>
      <c r="D3744" s="884"/>
      <c r="E3744" s="884"/>
      <c r="F3744" s="895"/>
      <c r="H3744" s="1153"/>
      <c r="J3744" s="1154"/>
      <c r="K3744" s="827"/>
      <c r="L3744" s="1537"/>
      <c r="M3744" s="1537"/>
      <c r="N3744" s="1067"/>
      <c r="O3744" s="1067"/>
    </row>
    <row r="3745" spans="1:15" s="886" customFormat="1">
      <c r="A3745" s="883"/>
      <c r="B3745" s="1152"/>
      <c r="C3745" s="884"/>
      <c r="D3745" s="884"/>
      <c r="E3745" s="884"/>
      <c r="F3745" s="895"/>
      <c r="H3745" s="1153"/>
      <c r="J3745" s="1154"/>
      <c r="K3745" s="827"/>
      <c r="L3745" s="1537"/>
      <c r="M3745" s="1537"/>
      <c r="N3745" s="1067"/>
      <c r="O3745" s="1067"/>
    </row>
    <row r="3746" spans="1:15" s="886" customFormat="1">
      <c r="A3746" s="883"/>
      <c r="B3746" s="1152"/>
      <c r="C3746" s="884"/>
      <c r="D3746" s="884"/>
      <c r="E3746" s="884"/>
      <c r="F3746" s="895"/>
      <c r="H3746" s="1153"/>
      <c r="J3746" s="1154"/>
      <c r="K3746" s="827"/>
      <c r="L3746" s="1537"/>
      <c r="M3746" s="1537"/>
      <c r="N3746" s="1067"/>
      <c r="O3746" s="1067"/>
    </row>
    <row r="3747" spans="1:15" s="886" customFormat="1">
      <c r="A3747" s="883"/>
      <c r="B3747" s="1152"/>
      <c r="C3747" s="884"/>
      <c r="D3747" s="884"/>
      <c r="E3747" s="884"/>
      <c r="F3747" s="895"/>
      <c r="H3747" s="1153"/>
      <c r="J3747" s="1154"/>
      <c r="K3747" s="827"/>
      <c r="L3747" s="1537"/>
      <c r="M3747" s="1537"/>
      <c r="N3747" s="1067"/>
      <c r="O3747" s="1067"/>
    </row>
    <row r="3748" spans="1:15" s="886" customFormat="1">
      <c r="A3748" s="883"/>
      <c r="B3748" s="1152"/>
      <c r="C3748" s="884"/>
      <c r="D3748" s="884"/>
      <c r="E3748" s="884"/>
      <c r="F3748" s="895"/>
      <c r="H3748" s="1153"/>
      <c r="J3748" s="1154"/>
      <c r="K3748" s="827"/>
      <c r="L3748" s="1537"/>
      <c r="M3748" s="1537"/>
      <c r="N3748" s="1067"/>
      <c r="O3748" s="1067"/>
    </row>
    <row r="3749" spans="1:15" s="886" customFormat="1">
      <c r="A3749" s="883"/>
      <c r="B3749" s="1152"/>
      <c r="C3749" s="884"/>
      <c r="D3749" s="884"/>
      <c r="E3749" s="884"/>
      <c r="F3749" s="895"/>
      <c r="H3749" s="1153"/>
      <c r="J3749" s="1154"/>
      <c r="K3749" s="827"/>
      <c r="L3749" s="1537"/>
      <c r="M3749" s="1537"/>
      <c r="N3749" s="1067"/>
      <c r="O3749" s="1067"/>
    </row>
    <row r="3750" spans="1:15" s="886" customFormat="1">
      <c r="A3750" s="883"/>
      <c r="B3750" s="1152"/>
      <c r="C3750" s="884"/>
      <c r="D3750" s="884"/>
      <c r="E3750" s="884"/>
      <c r="F3750" s="895"/>
      <c r="H3750" s="1153"/>
      <c r="J3750" s="1154"/>
      <c r="K3750" s="827"/>
      <c r="L3750" s="1537"/>
      <c r="M3750" s="1537"/>
      <c r="N3750" s="1067"/>
      <c r="O3750" s="1067"/>
    </row>
    <row r="3751" spans="1:15" s="886" customFormat="1">
      <c r="A3751" s="883"/>
      <c r="B3751" s="1152"/>
      <c r="C3751" s="884"/>
      <c r="D3751" s="884"/>
      <c r="E3751" s="884"/>
      <c r="F3751" s="895"/>
      <c r="H3751" s="1153"/>
      <c r="J3751" s="1154"/>
      <c r="K3751" s="827"/>
      <c r="L3751" s="1537"/>
      <c r="M3751" s="1537"/>
      <c r="N3751" s="1067"/>
      <c r="O3751" s="1067"/>
    </row>
    <row r="3752" spans="1:15" s="886" customFormat="1">
      <c r="A3752" s="883"/>
      <c r="B3752" s="1152"/>
      <c r="C3752" s="884"/>
      <c r="D3752" s="884"/>
      <c r="E3752" s="884"/>
      <c r="F3752" s="895"/>
      <c r="H3752" s="1153"/>
      <c r="J3752" s="1154"/>
      <c r="K3752" s="827"/>
      <c r="L3752" s="1537"/>
      <c r="M3752" s="1537"/>
      <c r="N3752" s="1067"/>
      <c r="O3752" s="1067"/>
    </row>
    <row r="3753" spans="1:15" s="886" customFormat="1">
      <c r="A3753" s="883"/>
      <c r="B3753" s="1152"/>
      <c r="C3753" s="884"/>
      <c r="D3753" s="884"/>
      <c r="E3753" s="884"/>
      <c r="F3753" s="895"/>
      <c r="H3753" s="1153"/>
      <c r="J3753" s="1154"/>
      <c r="K3753" s="827"/>
      <c r="L3753" s="1537"/>
      <c r="M3753" s="1537"/>
      <c r="N3753" s="1067"/>
      <c r="O3753" s="1067"/>
    </row>
    <row r="3754" spans="1:15" s="886" customFormat="1">
      <c r="A3754" s="883"/>
      <c r="B3754" s="1152"/>
      <c r="C3754" s="884"/>
      <c r="D3754" s="884"/>
      <c r="E3754" s="884"/>
      <c r="F3754" s="895"/>
      <c r="H3754" s="1153"/>
      <c r="J3754" s="1154"/>
      <c r="K3754" s="827"/>
      <c r="L3754" s="1537"/>
      <c r="M3754" s="1537"/>
      <c r="N3754" s="1067"/>
      <c r="O3754" s="1067"/>
    </row>
    <row r="3755" spans="1:15" s="886" customFormat="1">
      <c r="A3755" s="883"/>
      <c r="B3755" s="1152"/>
      <c r="C3755" s="884"/>
      <c r="D3755" s="884"/>
      <c r="E3755" s="884"/>
      <c r="F3755" s="895"/>
      <c r="H3755" s="1153"/>
      <c r="J3755" s="1154"/>
      <c r="K3755" s="827"/>
      <c r="L3755" s="1537"/>
      <c r="M3755" s="1537"/>
      <c r="N3755" s="1067"/>
      <c r="O3755" s="1067"/>
    </row>
    <row r="3756" spans="1:15" s="886" customFormat="1">
      <c r="A3756" s="883"/>
      <c r="B3756" s="1152"/>
      <c r="C3756" s="884"/>
      <c r="D3756" s="884"/>
      <c r="E3756" s="884"/>
      <c r="F3756" s="895"/>
      <c r="H3756" s="1153"/>
      <c r="J3756" s="1154"/>
      <c r="K3756" s="827"/>
      <c r="L3756" s="1537"/>
      <c r="M3756" s="1537"/>
      <c r="N3756" s="1067"/>
      <c r="O3756" s="1067"/>
    </row>
    <row r="3757" spans="1:15" s="886" customFormat="1">
      <c r="A3757" s="883"/>
      <c r="B3757" s="1152"/>
      <c r="C3757" s="884"/>
      <c r="D3757" s="884"/>
      <c r="E3757" s="884"/>
      <c r="F3757" s="895"/>
      <c r="H3757" s="1153"/>
      <c r="J3757" s="1154"/>
      <c r="K3757" s="827"/>
      <c r="L3757" s="1537"/>
      <c r="M3757" s="1537"/>
      <c r="N3757" s="1067"/>
      <c r="O3757" s="1067"/>
    </row>
    <row r="3758" spans="1:15" s="886" customFormat="1">
      <c r="A3758" s="883"/>
      <c r="B3758" s="1152"/>
      <c r="C3758" s="884"/>
      <c r="D3758" s="884"/>
      <c r="E3758" s="884"/>
      <c r="F3758" s="895"/>
      <c r="H3758" s="1153"/>
      <c r="J3758" s="1154"/>
      <c r="K3758" s="827"/>
      <c r="L3758" s="1537"/>
      <c r="M3758" s="1537"/>
      <c r="N3758" s="1067"/>
      <c r="O3758" s="1067"/>
    </row>
    <row r="3759" spans="1:15" s="886" customFormat="1">
      <c r="A3759" s="883"/>
      <c r="B3759" s="1152"/>
      <c r="C3759" s="884"/>
      <c r="D3759" s="884"/>
      <c r="E3759" s="884"/>
      <c r="F3759" s="895"/>
      <c r="H3759" s="1153"/>
      <c r="J3759" s="1154"/>
      <c r="K3759" s="827"/>
      <c r="L3759" s="1537"/>
      <c r="M3759" s="1537"/>
      <c r="N3759" s="1067"/>
      <c r="O3759" s="1067"/>
    </row>
    <row r="3760" spans="1:15" s="886" customFormat="1">
      <c r="A3760" s="883"/>
      <c r="B3760" s="1152"/>
      <c r="C3760" s="884"/>
      <c r="D3760" s="884"/>
      <c r="E3760" s="884"/>
      <c r="F3760" s="895"/>
      <c r="H3760" s="1153"/>
      <c r="J3760" s="1154"/>
      <c r="K3760" s="827"/>
      <c r="L3760" s="1537"/>
      <c r="M3760" s="1537"/>
      <c r="N3760" s="1067"/>
      <c r="O3760" s="1067"/>
    </row>
    <row r="3761" spans="1:15" s="886" customFormat="1">
      <c r="A3761" s="883"/>
      <c r="B3761" s="1152"/>
      <c r="C3761" s="884"/>
      <c r="D3761" s="884"/>
      <c r="E3761" s="884"/>
      <c r="F3761" s="895"/>
      <c r="H3761" s="1153"/>
      <c r="J3761" s="1154"/>
      <c r="K3761" s="827"/>
      <c r="L3761" s="1537"/>
      <c r="M3761" s="1537"/>
      <c r="N3761" s="1067"/>
      <c r="O3761" s="1067"/>
    </row>
    <row r="3762" spans="1:15" s="886" customFormat="1">
      <c r="A3762" s="883"/>
      <c r="B3762" s="1152"/>
      <c r="C3762" s="884"/>
      <c r="D3762" s="884"/>
      <c r="E3762" s="884"/>
      <c r="F3762" s="895"/>
      <c r="H3762" s="1153"/>
      <c r="J3762" s="1154"/>
      <c r="K3762" s="827"/>
      <c r="L3762" s="1537"/>
      <c r="M3762" s="1537"/>
      <c r="N3762" s="1067"/>
      <c r="O3762" s="1067"/>
    </row>
    <row r="3763" spans="1:15" s="886" customFormat="1">
      <c r="A3763" s="883"/>
      <c r="B3763" s="1152"/>
      <c r="C3763" s="884"/>
      <c r="D3763" s="884"/>
      <c r="E3763" s="884"/>
      <c r="F3763" s="895"/>
      <c r="H3763" s="1153"/>
      <c r="J3763" s="1154"/>
      <c r="K3763" s="827"/>
      <c r="L3763" s="1537"/>
      <c r="M3763" s="1537"/>
      <c r="N3763" s="1067"/>
      <c r="O3763" s="1067"/>
    </row>
    <row r="3764" spans="1:15" s="886" customFormat="1">
      <c r="A3764" s="883"/>
      <c r="B3764" s="1152"/>
      <c r="C3764" s="884"/>
      <c r="D3764" s="884"/>
      <c r="E3764" s="884"/>
      <c r="F3764" s="895"/>
      <c r="H3764" s="1153"/>
      <c r="J3764" s="1154"/>
      <c r="K3764" s="827"/>
      <c r="L3764" s="1537"/>
      <c r="M3764" s="1537"/>
      <c r="N3764" s="1067"/>
      <c r="O3764" s="1067"/>
    </row>
    <row r="3765" spans="1:15" s="886" customFormat="1">
      <c r="A3765" s="883"/>
      <c r="B3765" s="1152"/>
      <c r="C3765" s="884"/>
      <c r="D3765" s="884"/>
      <c r="E3765" s="884"/>
      <c r="F3765" s="895"/>
      <c r="H3765" s="1153"/>
      <c r="J3765" s="1154"/>
      <c r="K3765" s="827"/>
      <c r="L3765" s="1537"/>
      <c r="M3765" s="1537"/>
      <c r="N3765" s="1067"/>
      <c r="O3765" s="1067"/>
    </row>
    <row r="3766" spans="1:15" s="886" customFormat="1">
      <c r="A3766" s="883"/>
      <c r="B3766" s="1152"/>
      <c r="C3766" s="884"/>
      <c r="D3766" s="884"/>
      <c r="E3766" s="884"/>
      <c r="F3766" s="895"/>
      <c r="H3766" s="1153"/>
      <c r="J3766" s="1154"/>
      <c r="K3766" s="827"/>
      <c r="L3766" s="1537"/>
      <c r="M3766" s="1537"/>
      <c r="N3766" s="1067"/>
      <c r="O3766" s="1067"/>
    </row>
    <row r="3767" spans="1:15" s="886" customFormat="1">
      <c r="A3767" s="883"/>
      <c r="B3767" s="1152"/>
      <c r="C3767" s="884"/>
      <c r="D3767" s="884"/>
      <c r="E3767" s="884"/>
      <c r="F3767" s="895"/>
      <c r="H3767" s="1153"/>
      <c r="J3767" s="1154"/>
      <c r="K3767" s="827"/>
      <c r="L3767" s="1537"/>
      <c r="M3767" s="1537"/>
      <c r="N3767" s="1067"/>
      <c r="O3767" s="1067"/>
    </row>
    <row r="3768" spans="1:15" s="886" customFormat="1">
      <c r="A3768" s="883"/>
      <c r="B3768" s="1152"/>
      <c r="C3768" s="884"/>
      <c r="D3768" s="884"/>
      <c r="E3768" s="884"/>
      <c r="F3768" s="895"/>
      <c r="H3768" s="1153"/>
      <c r="J3768" s="1154"/>
      <c r="K3768" s="827"/>
      <c r="L3768" s="1537"/>
      <c r="M3768" s="1537"/>
      <c r="N3768" s="1067"/>
      <c r="O3768" s="1067"/>
    </row>
    <row r="3769" spans="1:15" s="886" customFormat="1">
      <c r="A3769" s="883"/>
      <c r="B3769" s="1152"/>
      <c r="C3769" s="884"/>
      <c r="D3769" s="884"/>
      <c r="E3769" s="884"/>
      <c r="F3769" s="895"/>
      <c r="H3769" s="1153"/>
      <c r="J3769" s="1154"/>
      <c r="K3769" s="827"/>
      <c r="L3769" s="1537"/>
      <c r="M3769" s="1537"/>
      <c r="N3769" s="1067"/>
      <c r="O3769" s="1067"/>
    </row>
    <row r="3770" spans="1:15" s="886" customFormat="1">
      <c r="A3770" s="883"/>
      <c r="B3770" s="1152"/>
      <c r="C3770" s="884"/>
      <c r="D3770" s="884"/>
      <c r="E3770" s="884"/>
      <c r="F3770" s="895"/>
      <c r="H3770" s="1153"/>
      <c r="J3770" s="1154"/>
      <c r="K3770" s="827"/>
      <c r="L3770" s="1537"/>
      <c r="M3770" s="1537"/>
      <c r="N3770" s="1067"/>
      <c r="O3770" s="1067"/>
    </row>
    <row r="3771" spans="1:15" s="886" customFormat="1">
      <c r="A3771" s="883"/>
      <c r="B3771" s="1152"/>
      <c r="C3771" s="884"/>
      <c r="D3771" s="884"/>
      <c r="E3771" s="884"/>
      <c r="F3771" s="895"/>
      <c r="H3771" s="1153"/>
      <c r="J3771" s="1154"/>
      <c r="K3771" s="827"/>
      <c r="L3771" s="1537"/>
      <c r="M3771" s="1537"/>
      <c r="N3771" s="1067"/>
      <c r="O3771" s="1067"/>
    </row>
    <row r="3772" spans="1:15" s="886" customFormat="1">
      <c r="A3772" s="883"/>
      <c r="B3772" s="1152"/>
      <c r="C3772" s="884"/>
      <c r="D3772" s="884"/>
      <c r="E3772" s="884"/>
      <c r="F3772" s="895"/>
      <c r="H3772" s="1153"/>
      <c r="J3772" s="1154"/>
      <c r="K3772" s="827"/>
      <c r="L3772" s="1537"/>
      <c r="M3772" s="1537"/>
      <c r="N3772" s="1067"/>
      <c r="O3772" s="1067"/>
    </row>
    <row r="3773" spans="1:15" s="886" customFormat="1">
      <c r="A3773" s="883"/>
      <c r="B3773" s="1152"/>
      <c r="C3773" s="884"/>
      <c r="D3773" s="884"/>
      <c r="E3773" s="884"/>
      <c r="F3773" s="895"/>
      <c r="H3773" s="1153"/>
      <c r="J3773" s="1154"/>
      <c r="K3773" s="827"/>
      <c r="L3773" s="1537"/>
      <c r="M3773" s="1537"/>
      <c r="N3773" s="1067"/>
      <c r="O3773" s="1067"/>
    </row>
    <row r="3774" spans="1:15" s="886" customFormat="1">
      <c r="A3774" s="883"/>
      <c r="B3774" s="1152"/>
      <c r="C3774" s="884"/>
      <c r="D3774" s="884"/>
      <c r="E3774" s="884"/>
      <c r="F3774" s="895"/>
      <c r="H3774" s="1153"/>
      <c r="J3774" s="1154"/>
      <c r="K3774" s="827"/>
      <c r="L3774" s="1537"/>
      <c r="M3774" s="1537"/>
      <c r="N3774" s="1067"/>
      <c r="O3774" s="1067"/>
    </row>
    <row r="3775" spans="1:15" s="886" customFormat="1">
      <c r="A3775" s="883"/>
      <c r="B3775" s="1152"/>
      <c r="C3775" s="884"/>
      <c r="D3775" s="884"/>
      <c r="E3775" s="884"/>
      <c r="F3775" s="895"/>
      <c r="H3775" s="1153"/>
      <c r="J3775" s="1154"/>
      <c r="K3775" s="827"/>
      <c r="L3775" s="1537"/>
      <c r="M3775" s="1537"/>
      <c r="N3775" s="1067"/>
      <c r="O3775" s="1067"/>
    </row>
    <row r="3776" spans="1:15" s="886" customFormat="1">
      <c r="A3776" s="883"/>
      <c r="B3776" s="1152"/>
      <c r="C3776" s="884"/>
      <c r="D3776" s="884"/>
      <c r="E3776" s="884"/>
      <c r="F3776" s="895"/>
      <c r="H3776" s="1153"/>
      <c r="J3776" s="1154"/>
      <c r="K3776" s="827"/>
      <c r="L3776" s="1537"/>
      <c r="M3776" s="1537"/>
      <c r="N3776" s="1067"/>
      <c r="O3776" s="1067"/>
    </row>
    <row r="3777" spans="1:15" s="886" customFormat="1">
      <c r="A3777" s="883"/>
      <c r="B3777" s="1152"/>
      <c r="C3777" s="884"/>
      <c r="D3777" s="884"/>
      <c r="E3777" s="884"/>
      <c r="F3777" s="895"/>
      <c r="H3777" s="1153"/>
      <c r="J3777" s="1154"/>
      <c r="K3777" s="827"/>
      <c r="L3777" s="1537"/>
      <c r="M3777" s="1537"/>
      <c r="N3777" s="1067"/>
      <c r="O3777" s="1067"/>
    </row>
    <row r="3778" spans="1:15" s="886" customFormat="1">
      <c r="A3778" s="883"/>
      <c r="B3778" s="1152"/>
      <c r="C3778" s="884"/>
      <c r="D3778" s="884"/>
      <c r="E3778" s="884"/>
      <c r="F3778" s="895"/>
      <c r="H3778" s="1153"/>
      <c r="J3778" s="1154"/>
      <c r="K3778" s="827"/>
      <c r="L3778" s="1537"/>
      <c r="M3778" s="1537"/>
      <c r="N3778" s="1067"/>
      <c r="O3778" s="1067"/>
    </row>
    <row r="3779" spans="1:15" s="886" customFormat="1">
      <c r="A3779" s="883"/>
      <c r="B3779" s="1152"/>
      <c r="C3779" s="884"/>
      <c r="D3779" s="884"/>
      <c r="E3779" s="884"/>
      <c r="F3779" s="895"/>
      <c r="H3779" s="1153"/>
      <c r="J3779" s="1154"/>
      <c r="K3779" s="827"/>
      <c r="L3779" s="1537"/>
      <c r="M3779" s="1537"/>
      <c r="N3779" s="1067"/>
      <c r="O3779" s="1067"/>
    </row>
    <row r="3780" spans="1:15" s="886" customFormat="1">
      <c r="A3780" s="883"/>
      <c r="B3780" s="1152"/>
      <c r="C3780" s="884"/>
      <c r="D3780" s="884"/>
      <c r="E3780" s="884"/>
      <c r="F3780" s="895"/>
      <c r="H3780" s="1153"/>
      <c r="J3780" s="1154"/>
      <c r="K3780" s="827"/>
      <c r="L3780" s="1537"/>
      <c r="M3780" s="1537"/>
      <c r="N3780" s="1067"/>
      <c r="O3780" s="1067"/>
    </row>
    <row r="3781" spans="1:15" s="886" customFormat="1">
      <c r="A3781" s="883"/>
      <c r="B3781" s="1152"/>
      <c r="C3781" s="884"/>
      <c r="D3781" s="884"/>
      <c r="E3781" s="884"/>
      <c r="F3781" s="895"/>
      <c r="H3781" s="1153"/>
      <c r="J3781" s="1154"/>
      <c r="K3781" s="827"/>
      <c r="L3781" s="1537"/>
      <c r="M3781" s="1537"/>
      <c r="N3781" s="1067"/>
      <c r="O3781" s="1067"/>
    </row>
    <row r="3782" spans="1:15" s="886" customFormat="1">
      <c r="A3782" s="883"/>
      <c r="B3782" s="1152"/>
      <c r="C3782" s="884"/>
      <c r="D3782" s="884"/>
      <c r="E3782" s="884"/>
      <c r="F3782" s="895"/>
      <c r="H3782" s="1153"/>
      <c r="J3782" s="1154"/>
      <c r="K3782" s="827"/>
      <c r="L3782" s="1537"/>
      <c r="M3782" s="1537"/>
      <c r="N3782" s="1067"/>
      <c r="O3782" s="1067"/>
    </row>
    <row r="3783" spans="1:15" s="886" customFormat="1">
      <c r="A3783" s="883"/>
      <c r="B3783" s="1152"/>
      <c r="C3783" s="884"/>
      <c r="D3783" s="884"/>
      <c r="E3783" s="884"/>
      <c r="F3783" s="895"/>
      <c r="H3783" s="1153"/>
      <c r="J3783" s="1154"/>
      <c r="K3783" s="827"/>
      <c r="L3783" s="1537"/>
      <c r="M3783" s="1537"/>
      <c r="N3783" s="1067"/>
      <c r="O3783" s="1067"/>
    </row>
    <row r="3784" spans="1:15" s="886" customFormat="1">
      <c r="A3784" s="883"/>
      <c r="B3784" s="1152"/>
      <c r="C3784" s="884"/>
      <c r="D3784" s="884"/>
      <c r="E3784" s="884"/>
      <c r="F3784" s="895"/>
      <c r="H3784" s="1153"/>
      <c r="J3784" s="1154"/>
      <c r="K3784" s="827"/>
      <c r="L3784" s="1537"/>
      <c r="M3784" s="1537"/>
      <c r="N3784" s="1067"/>
      <c r="O3784" s="1067"/>
    </row>
    <row r="3785" spans="1:15" s="886" customFormat="1">
      <c r="A3785" s="883"/>
      <c r="B3785" s="1152"/>
      <c r="C3785" s="884"/>
      <c r="D3785" s="884"/>
      <c r="E3785" s="884"/>
      <c r="F3785" s="895"/>
      <c r="H3785" s="1153"/>
      <c r="J3785" s="1154"/>
      <c r="K3785" s="827"/>
      <c r="L3785" s="1537"/>
      <c r="M3785" s="1537"/>
      <c r="N3785" s="1067"/>
      <c r="O3785" s="1067"/>
    </row>
    <row r="3786" spans="1:15" s="886" customFormat="1">
      <c r="A3786" s="883"/>
      <c r="B3786" s="1152"/>
      <c r="C3786" s="884"/>
      <c r="D3786" s="884"/>
      <c r="E3786" s="884"/>
      <c r="F3786" s="895"/>
      <c r="H3786" s="1153"/>
      <c r="J3786" s="1154"/>
      <c r="K3786" s="827"/>
      <c r="L3786" s="1537"/>
      <c r="M3786" s="1537"/>
      <c r="N3786" s="1067"/>
      <c r="O3786" s="1067"/>
    </row>
    <row r="3787" spans="1:15" s="886" customFormat="1">
      <c r="A3787" s="883"/>
      <c r="B3787" s="1152"/>
      <c r="C3787" s="884"/>
      <c r="D3787" s="884"/>
      <c r="E3787" s="884"/>
      <c r="F3787" s="895"/>
      <c r="H3787" s="1153"/>
      <c r="J3787" s="1154"/>
      <c r="K3787" s="827"/>
      <c r="L3787" s="1537"/>
      <c r="M3787" s="1537"/>
      <c r="N3787" s="1067"/>
      <c r="O3787" s="1067"/>
    </row>
    <row r="3788" spans="1:15" s="886" customFormat="1">
      <c r="A3788" s="883"/>
      <c r="B3788" s="1152"/>
      <c r="C3788" s="884"/>
      <c r="D3788" s="884"/>
      <c r="E3788" s="884"/>
      <c r="F3788" s="895"/>
      <c r="H3788" s="1153"/>
      <c r="J3788" s="1154"/>
      <c r="K3788" s="827"/>
      <c r="L3788" s="1537"/>
      <c r="M3788" s="1537"/>
      <c r="N3788" s="1067"/>
      <c r="O3788" s="1067"/>
    </row>
    <row r="3789" spans="1:15" s="886" customFormat="1">
      <c r="A3789" s="883"/>
      <c r="B3789" s="1152"/>
      <c r="C3789" s="884"/>
      <c r="D3789" s="884"/>
      <c r="E3789" s="884"/>
      <c r="F3789" s="895"/>
      <c r="H3789" s="1153"/>
      <c r="J3789" s="1154"/>
      <c r="K3789" s="827"/>
      <c r="L3789" s="1537"/>
      <c r="M3789" s="1537"/>
      <c r="N3789" s="1067"/>
      <c r="O3789" s="1067"/>
    </row>
    <row r="3790" spans="1:15" s="886" customFormat="1">
      <c r="A3790" s="883"/>
      <c r="B3790" s="1152"/>
      <c r="C3790" s="884"/>
      <c r="D3790" s="884"/>
      <c r="E3790" s="884"/>
      <c r="F3790" s="895"/>
      <c r="H3790" s="1153"/>
      <c r="J3790" s="1154"/>
      <c r="K3790" s="827"/>
      <c r="L3790" s="1537"/>
      <c r="M3790" s="1537"/>
      <c r="N3790" s="1067"/>
      <c r="O3790" s="1067"/>
    </row>
    <row r="3791" spans="1:15" s="886" customFormat="1">
      <c r="A3791" s="883"/>
      <c r="B3791" s="1152"/>
      <c r="C3791" s="884"/>
      <c r="D3791" s="884"/>
      <c r="E3791" s="884"/>
      <c r="F3791" s="895"/>
      <c r="H3791" s="1153"/>
      <c r="J3791" s="1154"/>
      <c r="K3791" s="827"/>
      <c r="L3791" s="1537"/>
      <c r="M3791" s="1537"/>
      <c r="N3791" s="1067"/>
      <c r="O3791" s="1067"/>
    </row>
    <row r="3792" spans="1:15" s="886" customFormat="1">
      <c r="A3792" s="883"/>
      <c r="B3792" s="1152"/>
      <c r="C3792" s="884"/>
      <c r="D3792" s="884"/>
      <c r="E3792" s="884"/>
      <c r="F3792" s="895"/>
      <c r="H3792" s="1153"/>
      <c r="J3792" s="1154"/>
      <c r="K3792" s="827"/>
      <c r="L3792" s="1537"/>
      <c r="M3792" s="1537"/>
      <c r="N3792" s="1067"/>
      <c r="O3792" s="1067"/>
    </row>
    <row r="3793" spans="1:15" s="886" customFormat="1">
      <c r="A3793" s="883"/>
      <c r="B3793" s="1152"/>
      <c r="C3793" s="884"/>
      <c r="D3793" s="884"/>
      <c r="E3793" s="884"/>
      <c r="F3793" s="895"/>
      <c r="H3793" s="1153"/>
      <c r="J3793" s="1154"/>
      <c r="K3793" s="827"/>
      <c r="L3793" s="1537"/>
      <c r="M3793" s="1537"/>
      <c r="N3793" s="1067"/>
      <c r="O3793" s="1067"/>
    </row>
    <row r="3794" spans="1:15" s="886" customFormat="1">
      <c r="A3794" s="883"/>
      <c r="B3794" s="1152"/>
      <c r="C3794" s="884"/>
      <c r="D3794" s="884"/>
      <c r="E3794" s="884"/>
      <c r="F3794" s="895"/>
      <c r="H3794" s="1153"/>
      <c r="J3794" s="1154"/>
      <c r="K3794" s="827"/>
      <c r="L3794" s="1537"/>
      <c r="M3794" s="1537"/>
      <c r="N3794" s="1067"/>
      <c r="O3794" s="1067"/>
    </row>
    <row r="3795" spans="1:15" s="886" customFormat="1">
      <c r="A3795" s="883"/>
      <c r="B3795" s="1152"/>
      <c r="C3795" s="884"/>
      <c r="D3795" s="884"/>
      <c r="E3795" s="884"/>
      <c r="F3795" s="895"/>
      <c r="H3795" s="1153"/>
      <c r="J3795" s="1154"/>
      <c r="K3795" s="827"/>
      <c r="L3795" s="1537"/>
      <c r="M3795" s="1537"/>
      <c r="N3795" s="1067"/>
      <c r="O3795" s="1067"/>
    </row>
    <row r="3796" spans="1:15" s="886" customFormat="1">
      <c r="A3796" s="883"/>
      <c r="B3796" s="1152"/>
      <c r="C3796" s="884"/>
      <c r="D3796" s="884"/>
      <c r="E3796" s="884"/>
      <c r="F3796" s="895"/>
      <c r="H3796" s="1153"/>
      <c r="J3796" s="1154"/>
      <c r="K3796" s="827"/>
      <c r="L3796" s="1537"/>
      <c r="M3796" s="1537"/>
      <c r="N3796" s="1067"/>
      <c r="O3796" s="1067"/>
    </row>
    <row r="3797" spans="1:15" s="886" customFormat="1">
      <c r="A3797" s="883"/>
      <c r="B3797" s="1152"/>
      <c r="C3797" s="884"/>
      <c r="D3797" s="884"/>
      <c r="E3797" s="884"/>
      <c r="F3797" s="895"/>
      <c r="H3797" s="1153"/>
      <c r="J3797" s="1154"/>
      <c r="K3797" s="827"/>
      <c r="L3797" s="1537"/>
      <c r="M3797" s="1537"/>
      <c r="N3797" s="1067"/>
      <c r="O3797" s="1067"/>
    </row>
    <row r="3798" spans="1:15" s="886" customFormat="1">
      <c r="A3798" s="883"/>
      <c r="B3798" s="1152"/>
      <c r="C3798" s="884"/>
      <c r="D3798" s="884"/>
      <c r="E3798" s="884"/>
      <c r="F3798" s="895"/>
      <c r="H3798" s="1153"/>
      <c r="J3798" s="1154"/>
      <c r="K3798" s="827"/>
      <c r="L3798" s="1537"/>
      <c r="M3798" s="1537"/>
      <c r="N3798" s="1067"/>
      <c r="O3798" s="1067"/>
    </row>
    <row r="3799" spans="1:15" s="886" customFormat="1">
      <c r="A3799" s="883"/>
      <c r="B3799" s="1152"/>
      <c r="C3799" s="884"/>
      <c r="D3799" s="884"/>
      <c r="E3799" s="884"/>
      <c r="F3799" s="895"/>
      <c r="H3799" s="1153"/>
      <c r="J3799" s="1154"/>
      <c r="K3799" s="827"/>
      <c r="L3799" s="1537"/>
      <c r="M3799" s="1537"/>
      <c r="N3799" s="1067"/>
      <c r="O3799" s="1067"/>
    </row>
    <row r="3800" spans="1:15" s="886" customFormat="1">
      <c r="A3800" s="883"/>
      <c r="B3800" s="1152"/>
      <c r="C3800" s="884"/>
      <c r="D3800" s="884"/>
      <c r="E3800" s="884"/>
      <c r="F3800" s="895"/>
      <c r="H3800" s="1153"/>
      <c r="J3800" s="1154"/>
      <c r="K3800" s="827"/>
      <c r="L3800" s="1537"/>
      <c r="M3800" s="1537"/>
      <c r="N3800" s="1067"/>
      <c r="O3800" s="1067"/>
    </row>
    <row r="3801" spans="1:15" s="886" customFormat="1">
      <c r="A3801" s="883"/>
      <c r="B3801" s="1152"/>
      <c r="C3801" s="884"/>
      <c r="D3801" s="884"/>
      <c r="E3801" s="884"/>
      <c r="F3801" s="895"/>
      <c r="H3801" s="1153"/>
      <c r="J3801" s="1154"/>
      <c r="K3801" s="827"/>
      <c r="L3801" s="1537"/>
      <c r="M3801" s="1537"/>
      <c r="N3801" s="1067"/>
      <c r="O3801" s="1067"/>
    </row>
    <row r="3802" spans="1:15" s="886" customFormat="1">
      <c r="A3802" s="883"/>
      <c r="B3802" s="1152"/>
      <c r="C3802" s="884"/>
      <c r="D3802" s="884"/>
      <c r="E3802" s="884"/>
      <c r="F3802" s="895"/>
      <c r="H3802" s="1153"/>
      <c r="J3802" s="1154"/>
      <c r="K3802" s="827"/>
      <c r="L3802" s="1537"/>
      <c r="M3802" s="1537"/>
      <c r="N3802" s="1067"/>
      <c r="O3802" s="1067"/>
    </row>
    <row r="3803" spans="1:15" s="886" customFormat="1">
      <c r="A3803" s="883"/>
      <c r="B3803" s="1152"/>
      <c r="C3803" s="884"/>
      <c r="D3803" s="884"/>
      <c r="E3803" s="884"/>
      <c r="F3803" s="895"/>
      <c r="H3803" s="1153"/>
      <c r="J3803" s="1154"/>
      <c r="K3803" s="827"/>
      <c r="L3803" s="1537"/>
      <c r="M3803" s="1537"/>
      <c r="N3803" s="1067"/>
      <c r="O3803" s="1067"/>
    </row>
    <row r="3804" spans="1:15" s="886" customFormat="1">
      <c r="A3804" s="883"/>
      <c r="B3804" s="1152"/>
      <c r="C3804" s="884"/>
      <c r="D3804" s="884"/>
      <c r="E3804" s="884"/>
      <c r="F3804" s="895"/>
      <c r="H3804" s="1153"/>
      <c r="J3804" s="1154"/>
      <c r="K3804" s="827"/>
      <c r="L3804" s="1537"/>
      <c r="M3804" s="1537"/>
      <c r="N3804" s="1067"/>
      <c r="O3804" s="1067"/>
    </row>
    <row r="3805" spans="1:15" s="886" customFormat="1">
      <c r="A3805" s="883"/>
      <c r="B3805" s="1152"/>
      <c r="C3805" s="884"/>
      <c r="D3805" s="884"/>
      <c r="E3805" s="884"/>
      <c r="F3805" s="895"/>
      <c r="H3805" s="1153"/>
      <c r="J3805" s="1154"/>
      <c r="K3805" s="827"/>
      <c r="L3805" s="1537"/>
      <c r="M3805" s="1537"/>
      <c r="N3805" s="1067"/>
      <c r="O3805" s="1067"/>
    </row>
    <row r="3806" spans="1:15" s="886" customFormat="1">
      <c r="A3806" s="883"/>
      <c r="B3806" s="1152"/>
      <c r="C3806" s="884"/>
      <c r="D3806" s="884"/>
      <c r="E3806" s="884"/>
      <c r="F3806" s="895"/>
      <c r="H3806" s="1153"/>
      <c r="J3806" s="1154"/>
      <c r="K3806" s="827"/>
      <c r="L3806" s="1537"/>
      <c r="M3806" s="1537"/>
      <c r="N3806" s="1067"/>
      <c r="O3806" s="1067"/>
    </row>
    <row r="3807" spans="1:15" s="886" customFormat="1">
      <c r="A3807" s="883"/>
      <c r="B3807" s="1152"/>
      <c r="C3807" s="884"/>
      <c r="D3807" s="884"/>
      <c r="E3807" s="884"/>
      <c r="F3807" s="895"/>
      <c r="H3807" s="1153"/>
      <c r="J3807" s="1154"/>
      <c r="K3807" s="827"/>
      <c r="L3807" s="1537"/>
      <c r="M3807" s="1537"/>
      <c r="N3807" s="1067"/>
      <c r="O3807" s="1067"/>
    </row>
    <row r="3808" spans="1:15" s="886" customFormat="1">
      <c r="A3808" s="883"/>
      <c r="B3808" s="1152"/>
      <c r="C3808" s="884"/>
      <c r="D3808" s="884"/>
      <c r="E3808" s="884"/>
      <c r="F3808" s="895"/>
      <c r="H3808" s="1153"/>
      <c r="J3808" s="1154"/>
      <c r="K3808" s="827"/>
      <c r="L3808" s="1537"/>
      <c r="M3808" s="1537"/>
      <c r="N3808" s="1067"/>
      <c r="O3808" s="1067"/>
    </row>
    <row r="3809" spans="1:15" s="886" customFormat="1">
      <c r="A3809" s="883"/>
      <c r="B3809" s="1152"/>
      <c r="C3809" s="884"/>
      <c r="D3809" s="884"/>
      <c r="E3809" s="884"/>
      <c r="F3809" s="895"/>
      <c r="H3809" s="1153"/>
      <c r="J3809" s="1154"/>
      <c r="K3809" s="827"/>
      <c r="L3809" s="1537"/>
      <c r="M3809" s="1537"/>
      <c r="N3809" s="1067"/>
      <c r="O3809" s="1067"/>
    </row>
    <row r="3810" spans="1:15" s="886" customFormat="1">
      <c r="A3810" s="883"/>
      <c r="B3810" s="1152"/>
      <c r="C3810" s="884"/>
      <c r="D3810" s="884"/>
      <c r="E3810" s="884"/>
      <c r="F3810" s="895"/>
      <c r="H3810" s="1153"/>
      <c r="J3810" s="1154"/>
      <c r="K3810" s="827"/>
      <c r="L3810" s="1537"/>
      <c r="M3810" s="1537"/>
      <c r="N3810" s="1067"/>
      <c r="O3810" s="1067"/>
    </row>
    <row r="3811" spans="1:15" s="886" customFormat="1">
      <c r="A3811" s="883"/>
      <c r="B3811" s="1152"/>
      <c r="C3811" s="884"/>
      <c r="D3811" s="884"/>
      <c r="E3811" s="884"/>
      <c r="F3811" s="895"/>
      <c r="H3811" s="1153"/>
      <c r="J3811" s="1154"/>
      <c r="K3811" s="827"/>
      <c r="L3811" s="1537"/>
      <c r="M3811" s="1537"/>
      <c r="N3811" s="1067"/>
      <c r="O3811" s="1067"/>
    </row>
    <row r="3812" spans="1:15" s="886" customFormat="1">
      <c r="A3812" s="883"/>
      <c r="B3812" s="1152"/>
      <c r="C3812" s="884"/>
      <c r="D3812" s="884"/>
      <c r="E3812" s="884"/>
      <c r="F3812" s="895"/>
      <c r="H3812" s="1153"/>
      <c r="J3812" s="1154"/>
      <c r="K3812" s="827"/>
      <c r="L3812" s="1537"/>
      <c r="M3812" s="1537"/>
      <c r="N3812" s="1067"/>
      <c r="O3812" s="1067"/>
    </row>
    <row r="3813" spans="1:15" s="886" customFormat="1">
      <c r="A3813" s="883"/>
      <c r="B3813" s="1152"/>
      <c r="C3813" s="884"/>
      <c r="D3813" s="884"/>
      <c r="E3813" s="884"/>
      <c r="F3813" s="895"/>
      <c r="H3813" s="1153"/>
      <c r="J3813" s="1154"/>
      <c r="K3813" s="827"/>
      <c r="L3813" s="1537"/>
      <c r="M3813" s="1537"/>
      <c r="N3813" s="1067"/>
      <c r="O3813" s="1067"/>
    </row>
    <row r="3814" spans="1:15" s="886" customFormat="1">
      <c r="A3814" s="883"/>
      <c r="B3814" s="1152"/>
      <c r="C3814" s="884"/>
      <c r="D3814" s="884"/>
      <c r="E3814" s="884"/>
      <c r="F3814" s="895"/>
      <c r="H3814" s="1153"/>
      <c r="J3814" s="1154"/>
      <c r="K3814" s="827"/>
      <c r="L3814" s="1537"/>
      <c r="M3814" s="1537"/>
      <c r="N3814" s="1067"/>
      <c r="O3814" s="1067"/>
    </row>
    <row r="3815" spans="1:15" s="886" customFormat="1">
      <c r="A3815" s="883"/>
      <c r="B3815" s="1152"/>
      <c r="C3815" s="884"/>
      <c r="D3815" s="884"/>
      <c r="E3815" s="884"/>
      <c r="F3815" s="895"/>
      <c r="H3815" s="1153"/>
      <c r="J3815" s="1154"/>
      <c r="K3815" s="827"/>
      <c r="L3815" s="1537"/>
      <c r="M3815" s="1537"/>
      <c r="N3815" s="1067"/>
      <c r="O3815" s="1067"/>
    </row>
    <row r="3816" spans="1:15" s="886" customFormat="1">
      <c r="A3816" s="883"/>
      <c r="B3816" s="1152"/>
      <c r="C3816" s="884"/>
      <c r="D3816" s="884"/>
      <c r="E3816" s="884"/>
      <c r="F3816" s="895"/>
      <c r="H3816" s="1153"/>
      <c r="J3816" s="1154"/>
      <c r="K3816" s="827"/>
      <c r="L3816" s="1537"/>
      <c r="M3816" s="1537"/>
      <c r="N3816" s="1067"/>
      <c r="O3816" s="1067"/>
    </row>
    <row r="3817" spans="1:15" s="886" customFormat="1">
      <c r="A3817" s="883"/>
      <c r="B3817" s="1152"/>
      <c r="C3817" s="884"/>
      <c r="D3817" s="884"/>
      <c r="E3817" s="884"/>
      <c r="F3817" s="895"/>
      <c r="H3817" s="1153"/>
      <c r="J3817" s="1154"/>
      <c r="K3817" s="827"/>
      <c r="L3817" s="1537"/>
      <c r="M3817" s="1537"/>
      <c r="N3817" s="1067"/>
      <c r="O3817" s="1067"/>
    </row>
    <row r="3818" spans="1:15" s="886" customFormat="1">
      <c r="A3818" s="883"/>
      <c r="B3818" s="1152"/>
      <c r="C3818" s="884"/>
      <c r="D3818" s="884"/>
      <c r="E3818" s="884"/>
      <c r="F3818" s="895"/>
      <c r="H3818" s="1153"/>
      <c r="J3818" s="1154"/>
      <c r="K3818" s="827"/>
      <c r="L3818" s="1537"/>
      <c r="M3818" s="1537"/>
      <c r="N3818" s="1067"/>
      <c r="O3818" s="1067"/>
    </row>
    <row r="3819" spans="1:15" s="886" customFormat="1">
      <c r="A3819" s="883"/>
      <c r="B3819" s="1152"/>
      <c r="C3819" s="884"/>
      <c r="D3819" s="884"/>
      <c r="E3819" s="884"/>
      <c r="F3819" s="895"/>
      <c r="H3819" s="1153"/>
      <c r="J3819" s="1154"/>
      <c r="K3819" s="827"/>
      <c r="L3819" s="1537"/>
      <c r="M3819" s="1537"/>
      <c r="N3819" s="1067"/>
      <c r="O3819" s="1067"/>
    </row>
    <row r="3820" spans="1:15" s="886" customFormat="1">
      <c r="A3820" s="883"/>
      <c r="B3820" s="1152"/>
      <c r="C3820" s="884"/>
      <c r="D3820" s="884"/>
      <c r="E3820" s="884"/>
      <c r="F3820" s="895"/>
      <c r="H3820" s="1153"/>
      <c r="J3820" s="1154"/>
      <c r="K3820" s="827"/>
      <c r="L3820" s="1537"/>
      <c r="M3820" s="1537"/>
      <c r="N3820" s="1067"/>
      <c r="O3820" s="1067"/>
    </row>
    <row r="3821" spans="1:15" s="886" customFormat="1">
      <c r="A3821" s="883"/>
      <c r="B3821" s="1152"/>
      <c r="C3821" s="884"/>
      <c r="D3821" s="884"/>
      <c r="E3821" s="884"/>
      <c r="F3821" s="895"/>
      <c r="H3821" s="1153"/>
      <c r="J3821" s="1154"/>
      <c r="K3821" s="827"/>
      <c r="L3821" s="1537"/>
      <c r="M3821" s="1537"/>
      <c r="N3821" s="1067"/>
      <c r="O3821" s="1067"/>
    </row>
    <row r="3822" spans="1:15" s="886" customFormat="1">
      <c r="A3822" s="883"/>
      <c r="B3822" s="1152"/>
      <c r="C3822" s="884"/>
      <c r="D3822" s="884"/>
      <c r="E3822" s="884"/>
      <c r="F3822" s="895"/>
      <c r="H3822" s="1153"/>
      <c r="J3822" s="1154"/>
      <c r="K3822" s="827"/>
      <c r="L3822" s="1537"/>
      <c r="M3822" s="1537"/>
      <c r="N3822" s="1067"/>
      <c r="O3822" s="1067"/>
    </row>
    <row r="3823" spans="1:15" s="886" customFormat="1">
      <c r="A3823" s="883"/>
      <c r="B3823" s="1152"/>
      <c r="C3823" s="884"/>
      <c r="D3823" s="884"/>
      <c r="E3823" s="884"/>
      <c r="F3823" s="895"/>
      <c r="H3823" s="1153"/>
      <c r="J3823" s="1154"/>
      <c r="K3823" s="827"/>
      <c r="L3823" s="1537"/>
      <c r="M3823" s="1537"/>
      <c r="N3823" s="1067"/>
      <c r="O3823" s="1067"/>
    </row>
    <row r="3824" spans="1:15" s="886" customFormat="1">
      <c r="A3824" s="883"/>
      <c r="B3824" s="1152"/>
      <c r="C3824" s="884"/>
      <c r="D3824" s="884"/>
      <c r="E3824" s="884"/>
      <c r="F3824" s="895"/>
      <c r="H3824" s="1153"/>
      <c r="J3824" s="1154"/>
      <c r="K3824" s="827"/>
      <c r="L3824" s="1537"/>
      <c r="M3824" s="1537"/>
      <c r="N3824" s="1067"/>
      <c r="O3824" s="1067"/>
    </row>
    <row r="3825" spans="1:15" s="886" customFormat="1">
      <c r="A3825" s="883"/>
      <c r="B3825" s="1152"/>
      <c r="C3825" s="884"/>
      <c r="D3825" s="884"/>
      <c r="E3825" s="884"/>
      <c r="F3825" s="895"/>
      <c r="H3825" s="1153"/>
      <c r="J3825" s="1154"/>
      <c r="K3825" s="827"/>
      <c r="L3825" s="1537"/>
      <c r="M3825" s="1537"/>
      <c r="N3825" s="1067"/>
      <c r="O3825" s="1067"/>
    </row>
    <row r="3826" spans="1:15" s="886" customFormat="1">
      <c r="A3826" s="883"/>
      <c r="B3826" s="1152"/>
      <c r="C3826" s="884"/>
      <c r="D3826" s="884"/>
      <c r="E3826" s="884"/>
      <c r="F3826" s="895"/>
      <c r="H3826" s="1153"/>
      <c r="J3826" s="1154"/>
      <c r="K3826" s="827"/>
      <c r="L3826" s="1537"/>
      <c r="M3826" s="1537"/>
      <c r="N3826" s="1067"/>
      <c r="O3826" s="1067"/>
    </row>
    <row r="3827" spans="1:15" s="886" customFormat="1">
      <c r="A3827" s="883"/>
      <c r="B3827" s="1152"/>
      <c r="C3827" s="884"/>
      <c r="D3827" s="884"/>
      <c r="E3827" s="884"/>
      <c r="F3827" s="895"/>
      <c r="H3827" s="1153"/>
      <c r="J3827" s="1154"/>
      <c r="K3827" s="827"/>
      <c r="L3827" s="1537"/>
      <c r="M3827" s="1537"/>
      <c r="N3827" s="1067"/>
      <c r="O3827" s="1067"/>
    </row>
    <row r="3828" spans="1:15" s="886" customFormat="1">
      <c r="A3828" s="883"/>
      <c r="B3828" s="1152"/>
      <c r="C3828" s="884"/>
      <c r="D3828" s="884"/>
      <c r="E3828" s="884"/>
      <c r="F3828" s="895"/>
      <c r="H3828" s="1153"/>
      <c r="J3828" s="1154"/>
      <c r="K3828" s="827"/>
      <c r="L3828" s="1537"/>
      <c r="M3828" s="1537"/>
      <c r="N3828" s="1067"/>
      <c r="O3828" s="1067"/>
    </row>
    <row r="3829" spans="1:15" s="886" customFormat="1">
      <c r="A3829" s="883"/>
      <c r="B3829" s="1152"/>
      <c r="C3829" s="884"/>
      <c r="D3829" s="884"/>
      <c r="E3829" s="884"/>
      <c r="F3829" s="895"/>
      <c r="H3829" s="1153"/>
      <c r="J3829" s="1154"/>
      <c r="K3829" s="827"/>
      <c r="L3829" s="1537"/>
      <c r="M3829" s="1537"/>
      <c r="N3829" s="1067"/>
      <c r="O3829" s="1067"/>
    </row>
    <row r="3830" spans="1:15" s="886" customFormat="1">
      <c r="A3830" s="883"/>
      <c r="B3830" s="1152"/>
      <c r="C3830" s="884"/>
      <c r="D3830" s="884"/>
      <c r="E3830" s="884"/>
      <c r="F3830" s="895"/>
      <c r="H3830" s="1153"/>
      <c r="J3830" s="1154"/>
      <c r="K3830" s="827"/>
      <c r="L3830" s="1537"/>
      <c r="M3830" s="1537"/>
      <c r="N3830" s="1067"/>
      <c r="O3830" s="1067"/>
    </row>
    <row r="3831" spans="1:15" s="886" customFormat="1">
      <c r="A3831" s="883"/>
      <c r="B3831" s="1152"/>
      <c r="C3831" s="884"/>
      <c r="D3831" s="884"/>
      <c r="E3831" s="884"/>
      <c r="F3831" s="895"/>
      <c r="H3831" s="1153"/>
      <c r="J3831" s="1154"/>
      <c r="K3831" s="827"/>
      <c r="L3831" s="1537"/>
      <c r="M3831" s="1537"/>
      <c r="N3831" s="1067"/>
      <c r="O3831" s="1067"/>
    </row>
    <row r="3832" spans="1:15" s="886" customFormat="1">
      <c r="A3832" s="883"/>
      <c r="B3832" s="1152"/>
      <c r="C3832" s="884"/>
      <c r="D3832" s="884"/>
      <c r="E3832" s="884"/>
      <c r="F3832" s="895"/>
      <c r="H3832" s="1153"/>
      <c r="J3832" s="1154"/>
      <c r="K3832" s="827"/>
      <c r="L3832" s="1537"/>
      <c r="M3832" s="1537"/>
      <c r="N3832" s="1067"/>
      <c r="O3832" s="1067"/>
    </row>
    <row r="3833" spans="1:15" s="886" customFormat="1">
      <c r="A3833" s="883"/>
      <c r="B3833" s="1152"/>
      <c r="C3833" s="884"/>
      <c r="D3833" s="884"/>
      <c r="E3833" s="884"/>
      <c r="F3833" s="895"/>
      <c r="H3833" s="1153"/>
      <c r="J3833" s="1154"/>
      <c r="K3833" s="827"/>
      <c r="L3833" s="1537"/>
      <c r="M3833" s="1537"/>
      <c r="N3833" s="1067"/>
      <c r="O3833" s="1067"/>
    </row>
    <row r="3834" spans="1:15" s="886" customFormat="1">
      <c r="A3834" s="883"/>
      <c r="B3834" s="1152"/>
      <c r="C3834" s="884"/>
      <c r="D3834" s="884"/>
      <c r="E3834" s="884"/>
      <c r="F3834" s="895"/>
      <c r="H3834" s="1153"/>
      <c r="J3834" s="1154"/>
      <c r="K3834" s="827"/>
      <c r="L3834" s="1537"/>
      <c r="M3834" s="1537"/>
      <c r="N3834" s="1067"/>
      <c r="O3834" s="1067"/>
    </row>
    <row r="3835" spans="1:15" s="886" customFormat="1">
      <c r="A3835" s="883"/>
      <c r="B3835" s="1152"/>
      <c r="C3835" s="884"/>
      <c r="D3835" s="884"/>
      <c r="E3835" s="884"/>
      <c r="F3835" s="895"/>
      <c r="H3835" s="1153"/>
      <c r="J3835" s="1154"/>
      <c r="K3835" s="827"/>
      <c r="L3835" s="1537"/>
      <c r="M3835" s="1537"/>
      <c r="N3835" s="1067"/>
      <c r="O3835" s="1067"/>
    </row>
    <row r="3836" spans="1:15" s="886" customFormat="1">
      <c r="A3836" s="883"/>
      <c r="B3836" s="1152"/>
      <c r="C3836" s="884"/>
      <c r="D3836" s="884"/>
      <c r="E3836" s="884"/>
      <c r="F3836" s="895"/>
      <c r="H3836" s="1153"/>
      <c r="J3836" s="1154"/>
      <c r="K3836" s="827"/>
      <c r="L3836" s="1537"/>
      <c r="M3836" s="1537"/>
      <c r="N3836" s="1067"/>
      <c r="O3836" s="1067"/>
    </row>
    <row r="3837" spans="1:15" s="886" customFormat="1">
      <c r="A3837" s="883"/>
      <c r="B3837" s="1152"/>
      <c r="C3837" s="884"/>
      <c r="D3837" s="884"/>
      <c r="E3837" s="884"/>
      <c r="F3837" s="895"/>
      <c r="H3837" s="1153"/>
      <c r="J3837" s="1154"/>
      <c r="K3837" s="827"/>
      <c r="L3837" s="1537"/>
      <c r="M3837" s="1537"/>
      <c r="N3837" s="1067"/>
      <c r="O3837" s="1067"/>
    </row>
    <row r="3838" spans="1:15" s="886" customFormat="1">
      <c r="A3838" s="883"/>
      <c r="B3838" s="1152"/>
      <c r="C3838" s="884"/>
      <c r="D3838" s="884"/>
      <c r="E3838" s="884"/>
      <c r="F3838" s="895"/>
      <c r="H3838" s="1153"/>
      <c r="J3838" s="1154"/>
      <c r="K3838" s="827"/>
      <c r="L3838" s="1537"/>
      <c r="M3838" s="1537"/>
      <c r="N3838" s="1067"/>
      <c r="O3838" s="1067"/>
    </row>
    <row r="3839" spans="1:15" s="886" customFormat="1">
      <c r="A3839" s="883"/>
      <c r="B3839" s="1152"/>
      <c r="C3839" s="884"/>
      <c r="D3839" s="884"/>
      <c r="E3839" s="884"/>
      <c r="F3839" s="895"/>
      <c r="H3839" s="1153"/>
      <c r="J3839" s="1154"/>
      <c r="K3839" s="827"/>
      <c r="L3839" s="1537"/>
      <c r="M3839" s="1537"/>
      <c r="N3839" s="1067"/>
      <c r="O3839" s="1067"/>
    </row>
    <row r="3840" spans="1:15" s="886" customFormat="1">
      <c r="A3840" s="883"/>
      <c r="B3840" s="1152"/>
      <c r="C3840" s="884"/>
      <c r="D3840" s="884"/>
      <c r="E3840" s="884"/>
      <c r="F3840" s="895"/>
      <c r="H3840" s="1153"/>
      <c r="J3840" s="1154"/>
      <c r="K3840" s="827"/>
      <c r="L3840" s="1537"/>
      <c r="M3840" s="1537"/>
      <c r="N3840" s="1067"/>
      <c r="O3840" s="1067"/>
    </row>
    <row r="3841" spans="1:15" s="886" customFormat="1">
      <c r="A3841" s="883"/>
      <c r="B3841" s="1152"/>
      <c r="C3841" s="884"/>
      <c r="D3841" s="884"/>
      <c r="E3841" s="884"/>
      <c r="F3841" s="895"/>
      <c r="H3841" s="1153"/>
      <c r="J3841" s="1154"/>
      <c r="K3841" s="827"/>
      <c r="L3841" s="1537"/>
      <c r="M3841" s="1537"/>
      <c r="N3841" s="1067"/>
      <c r="O3841" s="1067"/>
    </row>
    <row r="3842" spans="1:15" s="886" customFormat="1">
      <c r="A3842" s="883"/>
      <c r="B3842" s="1152"/>
      <c r="C3842" s="884"/>
      <c r="D3842" s="884"/>
      <c r="E3842" s="884"/>
      <c r="F3842" s="895"/>
      <c r="H3842" s="1153"/>
      <c r="J3842" s="1154"/>
      <c r="K3842" s="827"/>
      <c r="L3842" s="1537"/>
      <c r="M3842" s="1537"/>
      <c r="N3842" s="1067"/>
      <c r="O3842" s="1067"/>
    </row>
    <row r="3843" spans="1:15" s="886" customFormat="1">
      <c r="A3843" s="883"/>
      <c r="B3843" s="1152"/>
      <c r="C3843" s="884"/>
      <c r="D3843" s="884"/>
      <c r="E3843" s="884"/>
      <c r="F3843" s="895"/>
      <c r="H3843" s="1153"/>
      <c r="J3843" s="1154"/>
      <c r="K3843" s="827"/>
      <c r="L3843" s="1537"/>
      <c r="M3843" s="1537"/>
      <c r="N3843" s="1067"/>
      <c r="O3843" s="1067"/>
    </row>
    <row r="3844" spans="1:15" s="886" customFormat="1">
      <c r="A3844" s="883"/>
      <c r="B3844" s="1152"/>
      <c r="C3844" s="884"/>
      <c r="D3844" s="884"/>
      <c r="E3844" s="884"/>
      <c r="F3844" s="895"/>
      <c r="H3844" s="1153"/>
      <c r="J3844" s="1154"/>
      <c r="K3844" s="827"/>
      <c r="L3844" s="1537"/>
      <c r="M3844" s="1537"/>
      <c r="N3844" s="1067"/>
      <c r="O3844" s="1067"/>
    </row>
    <row r="3845" spans="1:15" s="886" customFormat="1">
      <c r="A3845" s="883"/>
      <c r="B3845" s="1152"/>
      <c r="C3845" s="884"/>
      <c r="D3845" s="884"/>
      <c r="E3845" s="884"/>
      <c r="F3845" s="895"/>
      <c r="H3845" s="1153"/>
      <c r="J3845" s="1154"/>
      <c r="K3845" s="827"/>
      <c r="L3845" s="1537"/>
      <c r="M3845" s="1537"/>
      <c r="N3845" s="1067"/>
      <c r="O3845" s="1067"/>
    </row>
    <row r="3846" spans="1:15" s="886" customFormat="1">
      <c r="A3846" s="883"/>
      <c r="B3846" s="1152"/>
      <c r="C3846" s="884"/>
      <c r="D3846" s="884"/>
      <c r="E3846" s="884"/>
      <c r="F3846" s="895"/>
      <c r="H3846" s="1153"/>
      <c r="J3846" s="1154"/>
      <c r="K3846" s="827"/>
      <c r="L3846" s="1537"/>
      <c r="M3846" s="1537"/>
      <c r="N3846" s="1067"/>
      <c r="O3846" s="1067"/>
    </row>
    <row r="3847" spans="1:15" s="886" customFormat="1">
      <c r="A3847" s="883"/>
      <c r="B3847" s="1152"/>
      <c r="C3847" s="884"/>
      <c r="D3847" s="884"/>
      <c r="E3847" s="884"/>
      <c r="F3847" s="895"/>
      <c r="H3847" s="1153"/>
      <c r="J3847" s="1154"/>
      <c r="K3847" s="827"/>
      <c r="L3847" s="1537"/>
      <c r="M3847" s="1537"/>
      <c r="N3847" s="1067"/>
      <c r="O3847" s="1067"/>
    </row>
    <row r="3848" spans="1:15" s="886" customFormat="1">
      <c r="A3848" s="883"/>
      <c r="B3848" s="1152"/>
      <c r="C3848" s="884"/>
      <c r="D3848" s="884"/>
      <c r="E3848" s="884"/>
      <c r="F3848" s="895"/>
      <c r="H3848" s="1153"/>
      <c r="J3848" s="1154"/>
      <c r="K3848" s="827"/>
      <c r="L3848" s="1537"/>
      <c r="M3848" s="1537"/>
      <c r="N3848" s="1067"/>
      <c r="O3848" s="1067"/>
    </row>
    <row r="3849" spans="1:15" s="886" customFormat="1">
      <c r="A3849" s="883"/>
      <c r="B3849" s="1152"/>
      <c r="C3849" s="884"/>
      <c r="D3849" s="884"/>
      <c r="E3849" s="884"/>
      <c r="F3849" s="895"/>
      <c r="H3849" s="1153"/>
      <c r="J3849" s="1154"/>
      <c r="K3849" s="827"/>
      <c r="L3849" s="1537"/>
      <c r="M3849" s="1537"/>
      <c r="N3849" s="1067"/>
      <c r="O3849" s="1067"/>
    </row>
    <row r="3850" spans="1:15" s="886" customFormat="1">
      <c r="A3850" s="883"/>
      <c r="B3850" s="1152"/>
      <c r="C3850" s="884"/>
      <c r="D3850" s="884"/>
      <c r="E3850" s="884"/>
      <c r="F3850" s="895"/>
      <c r="H3850" s="1153"/>
      <c r="J3850" s="1154"/>
      <c r="K3850" s="827"/>
      <c r="L3850" s="1537"/>
      <c r="M3850" s="1537"/>
      <c r="N3850" s="1067"/>
      <c r="O3850" s="1067"/>
    </row>
    <row r="3851" spans="1:15" s="886" customFormat="1">
      <c r="A3851" s="883"/>
      <c r="B3851" s="1152"/>
      <c r="C3851" s="884"/>
      <c r="D3851" s="884"/>
      <c r="E3851" s="884"/>
      <c r="F3851" s="895"/>
      <c r="H3851" s="1153"/>
      <c r="J3851" s="1154"/>
      <c r="K3851" s="827"/>
      <c r="L3851" s="1537"/>
      <c r="M3851" s="1537"/>
      <c r="N3851" s="1067"/>
      <c r="O3851" s="1067"/>
    </row>
    <row r="3852" spans="1:15" s="886" customFormat="1">
      <c r="A3852" s="883"/>
      <c r="B3852" s="1152"/>
      <c r="C3852" s="884"/>
      <c r="D3852" s="884"/>
      <c r="E3852" s="884"/>
      <c r="F3852" s="895"/>
      <c r="H3852" s="1153"/>
      <c r="J3852" s="1154"/>
      <c r="K3852" s="827"/>
      <c r="L3852" s="1537"/>
      <c r="M3852" s="1537"/>
      <c r="N3852" s="1067"/>
      <c r="O3852" s="1067"/>
    </row>
    <row r="3853" spans="1:15" s="886" customFormat="1">
      <c r="A3853" s="883"/>
      <c r="B3853" s="1152"/>
      <c r="C3853" s="884"/>
      <c r="D3853" s="884"/>
      <c r="E3853" s="884"/>
      <c r="F3853" s="895"/>
      <c r="H3853" s="1153"/>
      <c r="J3853" s="1154"/>
      <c r="K3853" s="827"/>
      <c r="L3853" s="1537"/>
      <c r="M3853" s="1537"/>
      <c r="N3853" s="1067"/>
      <c r="O3853" s="1067"/>
    </row>
    <row r="3854" spans="1:15" s="886" customFormat="1">
      <c r="A3854" s="883"/>
      <c r="B3854" s="1152"/>
      <c r="C3854" s="884"/>
      <c r="D3854" s="884"/>
      <c r="E3854" s="884"/>
      <c r="F3854" s="895"/>
      <c r="H3854" s="1153"/>
      <c r="J3854" s="1154"/>
      <c r="K3854" s="827"/>
      <c r="L3854" s="1537"/>
      <c r="M3854" s="1537"/>
      <c r="N3854" s="1067"/>
      <c r="O3854" s="1067"/>
    </row>
    <row r="3855" spans="1:15" s="886" customFormat="1">
      <c r="A3855" s="883"/>
      <c r="B3855" s="1152"/>
      <c r="C3855" s="884"/>
      <c r="D3855" s="884"/>
      <c r="E3855" s="884"/>
      <c r="F3855" s="895"/>
      <c r="H3855" s="1153"/>
      <c r="J3855" s="1154"/>
      <c r="K3855" s="827"/>
      <c r="L3855" s="1537"/>
      <c r="M3855" s="1537"/>
      <c r="N3855" s="1067"/>
      <c r="O3855" s="1067"/>
    </row>
    <row r="3856" spans="1:15" s="886" customFormat="1">
      <c r="A3856" s="883"/>
      <c r="B3856" s="1152"/>
      <c r="C3856" s="884"/>
      <c r="D3856" s="884"/>
      <c r="E3856" s="884"/>
      <c r="F3856" s="895"/>
      <c r="H3856" s="1153"/>
      <c r="J3856" s="1154"/>
      <c r="K3856" s="827"/>
      <c r="L3856" s="1537"/>
      <c r="M3856" s="1537"/>
      <c r="N3856" s="1067"/>
      <c r="O3856" s="1067"/>
    </row>
    <row r="3857" spans="1:15" s="886" customFormat="1">
      <c r="A3857" s="883"/>
      <c r="B3857" s="1152"/>
      <c r="C3857" s="884"/>
      <c r="D3857" s="884"/>
      <c r="E3857" s="884"/>
      <c r="F3857" s="895"/>
      <c r="H3857" s="1153"/>
      <c r="J3857" s="1154"/>
      <c r="K3857" s="827"/>
      <c r="L3857" s="1537"/>
      <c r="M3857" s="1537"/>
      <c r="N3857" s="1067"/>
      <c r="O3857" s="1067"/>
    </row>
    <row r="3858" spans="1:15" s="886" customFormat="1">
      <c r="A3858" s="883"/>
      <c r="B3858" s="1152"/>
      <c r="C3858" s="884"/>
      <c r="D3858" s="884"/>
      <c r="E3858" s="884"/>
      <c r="F3858" s="895"/>
      <c r="H3858" s="1153"/>
      <c r="J3858" s="1154"/>
      <c r="K3858" s="827"/>
      <c r="L3858" s="1537"/>
      <c r="M3858" s="1537"/>
      <c r="N3858" s="1067"/>
      <c r="O3858" s="1067"/>
    </row>
    <row r="3859" spans="1:15" s="886" customFormat="1">
      <c r="A3859" s="883"/>
      <c r="B3859" s="1152"/>
      <c r="C3859" s="884"/>
      <c r="D3859" s="884"/>
      <c r="E3859" s="884"/>
      <c r="F3859" s="895"/>
      <c r="H3859" s="1153"/>
      <c r="J3859" s="1154"/>
      <c r="K3859" s="827"/>
      <c r="L3859" s="1537"/>
      <c r="M3859" s="1537"/>
      <c r="N3859" s="1067"/>
      <c r="O3859" s="1067"/>
    </row>
    <row r="3860" spans="1:15" s="886" customFormat="1">
      <c r="A3860" s="883"/>
      <c r="B3860" s="1152"/>
      <c r="C3860" s="884"/>
      <c r="D3860" s="884"/>
      <c r="E3860" s="884"/>
      <c r="F3860" s="895"/>
      <c r="H3860" s="1153"/>
      <c r="J3860" s="1154"/>
      <c r="K3860" s="827"/>
      <c r="L3860" s="1537"/>
      <c r="M3860" s="1537"/>
      <c r="N3860" s="1067"/>
      <c r="O3860" s="1067"/>
    </row>
    <row r="3861" spans="1:15" s="886" customFormat="1">
      <c r="A3861" s="883"/>
      <c r="B3861" s="1152"/>
      <c r="C3861" s="884"/>
      <c r="D3861" s="884"/>
      <c r="E3861" s="884"/>
      <c r="F3861" s="895"/>
      <c r="H3861" s="1153"/>
      <c r="J3861" s="1154"/>
      <c r="K3861" s="827"/>
      <c r="L3861" s="1537"/>
      <c r="M3861" s="1537"/>
      <c r="N3861" s="1067"/>
      <c r="O3861" s="1067"/>
    </row>
    <row r="3862" spans="1:15" s="886" customFormat="1">
      <c r="A3862" s="883"/>
      <c r="B3862" s="1152"/>
      <c r="C3862" s="884"/>
      <c r="D3862" s="884"/>
      <c r="E3862" s="884"/>
      <c r="F3862" s="895"/>
      <c r="H3862" s="1153"/>
      <c r="J3862" s="1154"/>
      <c r="K3862" s="827"/>
      <c r="L3862" s="1537"/>
      <c r="M3862" s="1537"/>
      <c r="N3862" s="1067"/>
      <c r="O3862" s="1067"/>
    </row>
    <row r="3863" spans="1:15" s="886" customFormat="1">
      <c r="A3863" s="883"/>
      <c r="B3863" s="1152"/>
      <c r="C3863" s="884"/>
      <c r="D3863" s="884"/>
      <c r="E3863" s="884"/>
      <c r="F3863" s="895"/>
      <c r="H3863" s="1153"/>
      <c r="J3863" s="1154"/>
      <c r="K3863" s="827"/>
      <c r="L3863" s="1537"/>
      <c r="M3863" s="1537"/>
      <c r="N3863" s="1067"/>
      <c r="O3863" s="1067"/>
    </row>
    <row r="3864" spans="1:15" s="886" customFormat="1">
      <c r="A3864" s="883"/>
      <c r="B3864" s="1152"/>
      <c r="C3864" s="884"/>
      <c r="D3864" s="884"/>
      <c r="E3864" s="884"/>
      <c r="F3864" s="895"/>
      <c r="H3864" s="1153"/>
      <c r="J3864" s="1154"/>
      <c r="K3864" s="827"/>
      <c r="L3864" s="1537"/>
      <c r="M3864" s="1537"/>
      <c r="N3864" s="1067"/>
      <c r="O3864" s="1067"/>
    </row>
    <row r="3865" spans="1:15" s="886" customFormat="1">
      <c r="A3865" s="883"/>
      <c r="B3865" s="1152"/>
      <c r="C3865" s="884"/>
      <c r="D3865" s="884"/>
      <c r="E3865" s="884"/>
      <c r="F3865" s="895"/>
      <c r="H3865" s="1153"/>
      <c r="J3865" s="1154"/>
      <c r="K3865" s="827"/>
      <c r="L3865" s="1537"/>
      <c r="M3865" s="1537"/>
      <c r="N3865" s="1067"/>
      <c r="O3865" s="1067"/>
    </row>
    <row r="3866" spans="1:15" s="886" customFormat="1">
      <c r="A3866" s="883"/>
      <c r="B3866" s="1152"/>
      <c r="C3866" s="884"/>
      <c r="D3866" s="884"/>
      <c r="E3866" s="884"/>
      <c r="F3866" s="895"/>
      <c r="H3866" s="1153"/>
      <c r="J3866" s="1154"/>
      <c r="K3866" s="827"/>
      <c r="L3866" s="1537"/>
      <c r="M3866" s="1537"/>
      <c r="N3866" s="1067"/>
      <c r="O3866" s="1067"/>
    </row>
    <row r="3867" spans="1:15" s="886" customFormat="1">
      <c r="A3867" s="883"/>
      <c r="B3867" s="1152"/>
      <c r="C3867" s="884"/>
      <c r="D3867" s="884"/>
      <c r="E3867" s="884"/>
      <c r="F3867" s="895"/>
      <c r="H3867" s="1153"/>
      <c r="J3867" s="1154"/>
      <c r="K3867" s="827"/>
      <c r="L3867" s="1537"/>
      <c r="M3867" s="1537"/>
      <c r="N3867" s="1067"/>
      <c r="O3867" s="1067"/>
    </row>
    <row r="3868" spans="1:15" s="886" customFormat="1">
      <c r="A3868" s="883"/>
      <c r="B3868" s="1152"/>
      <c r="C3868" s="884"/>
      <c r="D3868" s="884"/>
      <c r="E3868" s="884"/>
      <c r="F3868" s="895"/>
      <c r="H3868" s="1153"/>
      <c r="J3868" s="1154"/>
      <c r="K3868" s="827"/>
      <c r="L3868" s="1537"/>
      <c r="M3868" s="1537"/>
      <c r="N3868" s="1067"/>
      <c r="O3868" s="1067"/>
    </row>
    <row r="3869" spans="1:15" s="886" customFormat="1">
      <c r="A3869" s="883"/>
      <c r="B3869" s="1152"/>
      <c r="C3869" s="884"/>
      <c r="D3869" s="884"/>
      <c r="E3869" s="884"/>
      <c r="F3869" s="895"/>
      <c r="H3869" s="1153"/>
      <c r="J3869" s="1154"/>
      <c r="K3869" s="827"/>
      <c r="L3869" s="1537"/>
      <c r="M3869" s="1537"/>
      <c r="N3869" s="1067"/>
      <c r="O3869" s="1067"/>
    </row>
    <row r="3870" spans="1:15" s="886" customFormat="1">
      <c r="A3870" s="883"/>
      <c r="B3870" s="1152"/>
      <c r="C3870" s="884"/>
      <c r="D3870" s="884"/>
      <c r="E3870" s="884"/>
      <c r="F3870" s="895"/>
      <c r="H3870" s="1153"/>
      <c r="J3870" s="1154"/>
      <c r="K3870" s="827"/>
      <c r="L3870" s="1537"/>
      <c r="M3870" s="1537"/>
      <c r="N3870" s="1067"/>
      <c r="O3870" s="1067"/>
    </row>
    <row r="3871" spans="1:15" s="886" customFormat="1">
      <c r="A3871" s="883"/>
      <c r="B3871" s="1152"/>
      <c r="C3871" s="884"/>
      <c r="D3871" s="884"/>
      <c r="E3871" s="884"/>
      <c r="F3871" s="895"/>
      <c r="H3871" s="1153"/>
      <c r="J3871" s="1154"/>
      <c r="K3871" s="827"/>
      <c r="L3871" s="1537"/>
      <c r="M3871" s="1537"/>
      <c r="N3871" s="1067"/>
      <c r="O3871" s="1067"/>
    </row>
    <row r="3872" spans="1:15" s="886" customFormat="1">
      <c r="A3872" s="883"/>
      <c r="B3872" s="1152"/>
      <c r="C3872" s="884"/>
      <c r="D3872" s="884"/>
      <c r="E3872" s="884"/>
      <c r="F3872" s="895"/>
      <c r="H3872" s="1153"/>
      <c r="J3872" s="1154"/>
      <c r="K3872" s="827"/>
      <c r="L3872" s="1537"/>
      <c r="M3872" s="1537"/>
      <c r="N3872" s="1067"/>
      <c r="O3872" s="1067"/>
    </row>
    <row r="3873" spans="1:15" s="886" customFormat="1">
      <c r="A3873" s="883"/>
      <c r="B3873" s="1152"/>
      <c r="C3873" s="884"/>
      <c r="D3873" s="884"/>
      <c r="E3873" s="884"/>
      <c r="F3873" s="895"/>
      <c r="H3873" s="1153"/>
      <c r="J3873" s="1154"/>
      <c r="K3873" s="827"/>
      <c r="L3873" s="1537"/>
      <c r="M3873" s="1537"/>
      <c r="N3873" s="1067"/>
      <c r="O3873" s="1067"/>
    </row>
    <row r="3874" spans="1:15" s="886" customFormat="1">
      <c r="A3874" s="883"/>
      <c r="B3874" s="1152"/>
      <c r="C3874" s="884"/>
      <c r="D3874" s="884"/>
      <c r="E3874" s="884"/>
      <c r="F3874" s="895"/>
      <c r="H3874" s="1153"/>
      <c r="J3874" s="1154"/>
      <c r="K3874" s="827"/>
      <c r="L3874" s="1537"/>
      <c r="M3874" s="1537"/>
      <c r="N3874" s="1067"/>
      <c r="O3874" s="1067"/>
    </row>
    <row r="3875" spans="1:15" s="886" customFormat="1">
      <c r="A3875" s="883"/>
      <c r="B3875" s="1152"/>
      <c r="C3875" s="884"/>
      <c r="D3875" s="884"/>
      <c r="E3875" s="884"/>
      <c r="F3875" s="895"/>
      <c r="H3875" s="1153"/>
      <c r="J3875" s="1154"/>
      <c r="K3875" s="827"/>
      <c r="L3875" s="1537"/>
      <c r="M3875" s="1537"/>
      <c r="N3875" s="1067"/>
      <c r="O3875" s="1067"/>
    </row>
    <row r="3876" spans="1:15" s="886" customFormat="1">
      <c r="A3876" s="883"/>
      <c r="B3876" s="1152"/>
      <c r="C3876" s="884"/>
      <c r="D3876" s="884"/>
      <c r="E3876" s="884"/>
      <c r="F3876" s="895"/>
      <c r="H3876" s="1153"/>
      <c r="J3876" s="1154"/>
      <c r="K3876" s="827"/>
      <c r="L3876" s="1537"/>
      <c r="M3876" s="1537"/>
      <c r="N3876" s="1067"/>
      <c r="O3876" s="1067"/>
    </row>
    <row r="3877" spans="1:15" s="886" customFormat="1">
      <c r="A3877" s="883"/>
      <c r="B3877" s="1152"/>
      <c r="C3877" s="884"/>
      <c r="D3877" s="884"/>
      <c r="E3877" s="884"/>
      <c r="F3877" s="895"/>
      <c r="H3877" s="1153"/>
      <c r="J3877" s="1154"/>
      <c r="K3877" s="827"/>
      <c r="L3877" s="1537"/>
      <c r="M3877" s="1537"/>
      <c r="N3877" s="1067"/>
      <c r="O3877" s="1067"/>
    </row>
    <row r="3878" spans="1:15" s="886" customFormat="1">
      <c r="A3878" s="883"/>
      <c r="B3878" s="1152"/>
      <c r="C3878" s="884"/>
      <c r="D3878" s="884"/>
      <c r="E3878" s="884"/>
      <c r="F3878" s="895"/>
      <c r="H3878" s="1153"/>
      <c r="J3878" s="1154"/>
      <c r="K3878" s="827"/>
      <c r="L3878" s="1537"/>
      <c r="M3878" s="1537"/>
      <c r="N3878" s="1067"/>
      <c r="O3878" s="1067"/>
    </row>
    <row r="3879" spans="1:15" s="886" customFormat="1">
      <c r="A3879" s="883"/>
      <c r="B3879" s="1152"/>
      <c r="C3879" s="884"/>
      <c r="D3879" s="884"/>
      <c r="E3879" s="884"/>
      <c r="F3879" s="895"/>
      <c r="H3879" s="1153"/>
      <c r="J3879" s="1154"/>
      <c r="K3879" s="827"/>
      <c r="L3879" s="1537"/>
      <c r="M3879" s="1537"/>
      <c r="N3879" s="1067"/>
      <c r="O3879" s="1067"/>
    </row>
    <row r="3880" spans="1:15" s="886" customFormat="1">
      <c r="A3880" s="883"/>
      <c r="B3880" s="1152"/>
      <c r="C3880" s="884"/>
      <c r="D3880" s="884"/>
      <c r="E3880" s="884"/>
      <c r="F3880" s="895"/>
      <c r="H3880" s="1153"/>
      <c r="J3880" s="1154"/>
      <c r="K3880" s="827"/>
      <c r="L3880" s="1537"/>
      <c r="M3880" s="1537"/>
      <c r="N3880" s="1067"/>
      <c r="O3880" s="1067"/>
    </row>
    <row r="3881" spans="1:15" s="886" customFormat="1">
      <c r="A3881" s="883"/>
      <c r="B3881" s="1152"/>
      <c r="C3881" s="884"/>
      <c r="D3881" s="884"/>
      <c r="E3881" s="884"/>
      <c r="F3881" s="895"/>
      <c r="H3881" s="1153"/>
      <c r="J3881" s="1154"/>
      <c r="K3881" s="827"/>
      <c r="L3881" s="1537"/>
      <c r="M3881" s="1537"/>
      <c r="N3881" s="1067"/>
      <c r="O3881" s="1067"/>
    </row>
    <row r="3882" spans="1:15" s="886" customFormat="1">
      <c r="A3882" s="883"/>
      <c r="B3882" s="1152"/>
      <c r="C3882" s="884"/>
      <c r="D3882" s="884"/>
      <c r="E3882" s="884"/>
      <c r="F3882" s="895"/>
      <c r="H3882" s="1153"/>
      <c r="J3882" s="1154"/>
      <c r="K3882" s="827"/>
      <c r="L3882" s="1537"/>
      <c r="M3882" s="1537"/>
      <c r="N3882" s="1067"/>
      <c r="O3882" s="1067"/>
    </row>
    <row r="3883" spans="1:15" s="886" customFormat="1">
      <c r="A3883" s="883"/>
      <c r="B3883" s="1152"/>
      <c r="C3883" s="884"/>
      <c r="D3883" s="884"/>
      <c r="E3883" s="884"/>
      <c r="F3883" s="895"/>
      <c r="H3883" s="1153"/>
      <c r="J3883" s="1154"/>
      <c r="K3883" s="827"/>
      <c r="L3883" s="1537"/>
      <c r="M3883" s="1537"/>
      <c r="N3883" s="1067"/>
      <c r="O3883" s="1067"/>
    </row>
    <row r="3884" spans="1:15" s="886" customFormat="1">
      <c r="A3884" s="883"/>
      <c r="B3884" s="1152"/>
      <c r="C3884" s="884"/>
      <c r="D3884" s="884"/>
      <c r="E3884" s="884"/>
      <c r="F3884" s="895"/>
      <c r="H3884" s="1153"/>
      <c r="J3884" s="1154"/>
      <c r="K3884" s="827"/>
      <c r="L3884" s="1537"/>
      <c r="M3884" s="1537"/>
      <c r="N3884" s="1067"/>
      <c r="O3884" s="1067"/>
    </row>
    <row r="3885" spans="1:15" s="886" customFormat="1">
      <c r="A3885" s="883"/>
      <c r="B3885" s="1152"/>
      <c r="C3885" s="884"/>
      <c r="D3885" s="884"/>
      <c r="E3885" s="884"/>
      <c r="F3885" s="895"/>
      <c r="H3885" s="1153"/>
      <c r="J3885" s="1154"/>
      <c r="K3885" s="827"/>
      <c r="L3885" s="1537"/>
      <c r="M3885" s="1537"/>
      <c r="N3885" s="1067"/>
      <c r="O3885" s="1067"/>
    </row>
    <row r="3886" spans="1:15" s="886" customFormat="1">
      <c r="A3886" s="883"/>
      <c r="B3886" s="1152"/>
      <c r="C3886" s="884"/>
      <c r="D3886" s="884"/>
      <c r="E3886" s="884"/>
      <c r="F3886" s="895"/>
      <c r="H3886" s="1153"/>
      <c r="J3886" s="1154"/>
      <c r="K3886" s="827"/>
      <c r="L3886" s="1537"/>
      <c r="M3886" s="1537"/>
      <c r="N3886" s="1067"/>
      <c r="O3886" s="1067"/>
    </row>
    <row r="3887" spans="1:15" s="886" customFormat="1">
      <c r="A3887" s="883"/>
      <c r="B3887" s="1152"/>
      <c r="C3887" s="884"/>
      <c r="D3887" s="884"/>
      <c r="E3887" s="884"/>
      <c r="F3887" s="895"/>
      <c r="H3887" s="1153"/>
      <c r="J3887" s="1154"/>
      <c r="K3887" s="827"/>
      <c r="L3887" s="1537"/>
      <c r="M3887" s="1537"/>
      <c r="N3887" s="1067"/>
      <c r="O3887" s="1067"/>
    </row>
    <row r="3888" spans="1:15" s="886" customFormat="1">
      <c r="A3888" s="883"/>
      <c r="B3888" s="1152"/>
      <c r="C3888" s="884"/>
      <c r="D3888" s="884"/>
      <c r="E3888" s="884"/>
      <c r="F3888" s="895"/>
      <c r="H3888" s="1153"/>
      <c r="J3888" s="1154"/>
      <c r="K3888" s="827"/>
      <c r="L3888" s="1537"/>
      <c r="M3888" s="1537"/>
      <c r="N3888" s="1067"/>
      <c r="O3888" s="1067"/>
    </row>
    <row r="3889" spans="1:15" s="886" customFormat="1">
      <c r="A3889" s="883"/>
      <c r="B3889" s="1152"/>
      <c r="C3889" s="884"/>
      <c r="D3889" s="884"/>
      <c r="E3889" s="884"/>
      <c r="F3889" s="895"/>
      <c r="H3889" s="1153"/>
      <c r="J3889" s="1154"/>
      <c r="K3889" s="827"/>
      <c r="L3889" s="1537"/>
      <c r="M3889" s="1537"/>
      <c r="N3889" s="1067"/>
      <c r="O3889" s="1067"/>
    </row>
    <row r="3890" spans="1:15" s="886" customFormat="1">
      <c r="A3890" s="883"/>
      <c r="B3890" s="1152"/>
      <c r="C3890" s="884"/>
      <c r="D3890" s="884"/>
      <c r="E3890" s="884"/>
      <c r="F3890" s="895"/>
      <c r="H3890" s="1153"/>
      <c r="J3890" s="1154"/>
      <c r="K3890" s="827"/>
      <c r="L3890" s="1537"/>
      <c r="M3890" s="1537"/>
      <c r="N3890" s="1067"/>
      <c r="O3890" s="1067"/>
    </row>
    <row r="3891" spans="1:15" s="886" customFormat="1">
      <c r="A3891" s="883"/>
      <c r="B3891" s="1152"/>
      <c r="C3891" s="884"/>
      <c r="D3891" s="884"/>
      <c r="E3891" s="884"/>
      <c r="F3891" s="895"/>
      <c r="H3891" s="1153"/>
      <c r="J3891" s="1154"/>
      <c r="K3891" s="827"/>
      <c r="L3891" s="1537"/>
      <c r="M3891" s="1537"/>
      <c r="N3891" s="1067"/>
      <c r="O3891" s="1067"/>
    </row>
    <row r="3892" spans="1:15" s="886" customFormat="1">
      <c r="A3892" s="883"/>
      <c r="B3892" s="1152"/>
      <c r="C3892" s="884"/>
      <c r="D3892" s="884"/>
      <c r="E3892" s="884"/>
      <c r="F3892" s="895"/>
      <c r="H3892" s="1153"/>
      <c r="J3892" s="1154"/>
      <c r="K3892" s="827"/>
      <c r="L3892" s="1537"/>
      <c r="M3892" s="1537"/>
      <c r="N3892" s="1067"/>
      <c r="O3892" s="1067"/>
    </row>
    <row r="3893" spans="1:15" s="886" customFormat="1">
      <c r="A3893" s="883"/>
      <c r="B3893" s="1152"/>
      <c r="C3893" s="884"/>
      <c r="D3893" s="884"/>
      <c r="E3893" s="884"/>
      <c r="F3893" s="895"/>
      <c r="H3893" s="1153"/>
      <c r="J3893" s="1154"/>
      <c r="K3893" s="827"/>
      <c r="L3893" s="1537"/>
      <c r="M3893" s="1537"/>
      <c r="N3893" s="1067"/>
      <c r="O3893" s="1067"/>
    </row>
    <row r="3894" spans="1:15" s="886" customFormat="1">
      <c r="A3894" s="883"/>
      <c r="B3894" s="1152"/>
      <c r="C3894" s="884"/>
      <c r="D3894" s="884"/>
      <c r="E3894" s="884"/>
      <c r="F3894" s="895"/>
      <c r="H3894" s="1153"/>
      <c r="J3894" s="1154"/>
      <c r="K3894" s="827"/>
      <c r="L3894" s="1537"/>
      <c r="M3894" s="1537"/>
      <c r="N3894" s="1067"/>
      <c r="O3894" s="1067"/>
    </row>
    <row r="3895" spans="1:15" s="886" customFormat="1">
      <c r="A3895" s="883"/>
      <c r="B3895" s="1152"/>
      <c r="C3895" s="884"/>
      <c r="D3895" s="884"/>
      <c r="E3895" s="884"/>
      <c r="F3895" s="895"/>
      <c r="H3895" s="1153"/>
      <c r="J3895" s="1154"/>
      <c r="K3895" s="827"/>
      <c r="L3895" s="1537"/>
      <c r="M3895" s="1537"/>
      <c r="N3895" s="1067"/>
      <c r="O3895" s="1067"/>
    </row>
    <row r="3896" spans="1:15" s="886" customFormat="1">
      <c r="A3896" s="883"/>
      <c r="B3896" s="1152"/>
      <c r="C3896" s="884"/>
      <c r="D3896" s="884"/>
      <c r="E3896" s="884"/>
      <c r="F3896" s="895"/>
      <c r="H3896" s="1153"/>
      <c r="J3896" s="1154"/>
      <c r="K3896" s="827"/>
      <c r="L3896" s="1537"/>
      <c r="M3896" s="1537"/>
      <c r="N3896" s="1067"/>
      <c r="O3896" s="1067"/>
    </row>
    <row r="3897" spans="1:15" s="886" customFormat="1">
      <c r="A3897" s="883"/>
      <c r="B3897" s="1152"/>
      <c r="C3897" s="884"/>
      <c r="D3897" s="884"/>
      <c r="E3897" s="884"/>
      <c r="F3897" s="895"/>
      <c r="H3897" s="1153"/>
      <c r="J3897" s="1154"/>
      <c r="K3897" s="827"/>
      <c r="L3897" s="1537"/>
      <c r="M3897" s="1537"/>
      <c r="N3897" s="1067"/>
      <c r="O3897" s="1067"/>
    </row>
    <row r="3898" spans="1:15" s="886" customFormat="1">
      <c r="A3898" s="883"/>
      <c r="B3898" s="1152"/>
      <c r="C3898" s="884"/>
      <c r="D3898" s="884"/>
      <c r="E3898" s="884"/>
      <c r="F3898" s="895"/>
      <c r="H3898" s="1153"/>
      <c r="J3898" s="1154"/>
      <c r="K3898" s="827"/>
      <c r="L3898" s="1537"/>
      <c r="M3898" s="1537"/>
      <c r="N3898" s="1067"/>
      <c r="O3898" s="1067"/>
    </row>
    <row r="3899" spans="1:15" s="886" customFormat="1">
      <c r="A3899" s="883"/>
      <c r="B3899" s="1152"/>
      <c r="C3899" s="884"/>
      <c r="D3899" s="884"/>
      <c r="E3899" s="884"/>
      <c r="F3899" s="895"/>
      <c r="H3899" s="1153"/>
      <c r="J3899" s="1154"/>
      <c r="K3899" s="827"/>
      <c r="L3899" s="1537"/>
      <c r="M3899" s="1537"/>
      <c r="N3899" s="1067"/>
      <c r="O3899" s="1067"/>
    </row>
    <row r="3900" spans="1:15" s="886" customFormat="1">
      <c r="A3900" s="883"/>
      <c r="B3900" s="1152"/>
      <c r="C3900" s="884"/>
      <c r="D3900" s="884"/>
      <c r="E3900" s="884"/>
      <c r="F3900" s="895"/>
      <c r="H3900" s="1153"/>
      <c r="J3900" s="1154"/>
      <c r="K3900" s="827"/>
      <c r="L3900" s="1537"/>
      <c r="M3900" s="1537"/>
      <c r="N3900" s="1067"/>
      <c r="O3900" s="1067"/>
    </row>
    <row r="3901" spans="1:15" s="886" customFormat="1">
      <c r="A3901" s="883"/>
      <c r="B3901" s="1152"/>
      <c r="C3901" s="884"/>
      <c r="D3901" s="884"/>
      <c r="E3901" s="884"/>
      <c r="F3901" s="895"/>
      <c r="H3901" s="1153"/>
      <c r="J3901" s="1154"/>
      <c r="K3901" s="827"/>
      <c r="L3901" s="1537"/>
      <c r="M3901" s="1537"/>
      <c r="N3901" s="1067"/>
      <c r="O3901" s="1067"/>
    </row>
    <row r="3902" spans="1:15" s="886" customFormat="1">
      <c r="A3902" s="883"/>
      <c r="B3902" s="1152"/>
      <c r="C3902" s="884"/>
      <c r="D3902" s="884"/>
      <c r="E3902" s="884"/>
      <c r="F3902" s="895"/>
      <c r="H3902" s="1153"/>
      <c r="J3902" s="1154"/>
      <c r="K3902" s="827"/>
      <c r="L3902" s="1537"/>
      <c r="M3902" s="1537"/>
      <c r="N3902" s="1067"/>
      <c r="O3902" s="1067"/>
    </row>
    <row r="3903" spans="1:15" s="886" customFormat="1">
      <c r="A3903" s="883"/>
      <c r="B3903" s="1152"/>
      <c r="C3903" s="884"/>
      <c r="D3903" s="884"/>
      <c r="E3903" s="884"/>
      <c r="F3903" s="895"/>
      <c r="H3903" s="1153"/>
      <c r="J3903" s="1154"/>
      <c r="K3903" s="827"/>
      <c r="L3903" s="1537"/>
      <c r="M3903" s="1537"/>
      <c r="N3903" s="1067"/>
      <c r="O3903" s="1067"/>
    </row>
    <row r="3904" spans="1:15" s="886" customFormat="1">
      <c r="A3904" s="883"/>
      <c r="B3904" s="1152"/>
      <c r="C3904" s="884"/>
      <c r="D3904" s="884"/>
      <c r="E3904" s="884"/>
      <c r="F3904" s="895"/>
      <c r="H3904" s="1153"/>
      <c r="J3904" s="1154"/>
      <c r="K3904" s="827"/>
      <c r="L3904" s="1537"/>
      <c r="M3904" s="1537"/>
      <c r="N3904" s="1067"/>
      <c r="O3904" s="1067"/>
    </row>
    <row r="3905" spans="1:15" s="886" customFormat="1">
      <c r="A3905" s="883"/>
      <c r="B3905" s="1152"/>
      <c r="C3905" s="884"/>
      <c r="D3905" s="884"/>
      <c r="E3905" s="884"/>
      <c r="F3905" s="895"/>
      <c r="H3905" s="1153"/>
      <c r="J3905" s="1154"/>
      <c r="K3905" s="827"/>
      <c r="L3905" s="1537"/>
      <c r="M3905" s="1537"/>
      <c r="N3905" s="1067"/>
      <c r="O3905" s="1067"/>
    </row>
    <row r="3906" spans="1:15" s="886" customFormat="1">
      <c r="A3906" s="883"/>
      <c r="B3906" s="1152"/>
      <c r="C3906" s="884"/>
      <c r="D3906" s="884"/>
      <c r="E3906" s="884"/>
      <c r="F3906" s="895"/>
      <c r="H3906" s="1153"/>
      <c r="J3906" s="1154"/>
      <c r="K3906" s="827"/>
      <c r="L3906" s="1537"/>
      <c r="M3906" s="1537"/>
      <c r="N3906" s="1067"/>
      <c r="O3906" s="1067"/>
    </row>
    <row r="3907" spans="1:15" s="886" customFormat="1">
      <c r="A3907" s="883"/>
      <c r="B3907" s="1152"/>
      <c r="C3907" s="884"/>
      <c r="D3907" s="884"/>
      <c r="E3907" s="884"/>
      <c r="F3907" s="895"/>
      <c r="H3907" s="1153"/>
      <c r="J3907" s="1154"/>
      <c r="K3907" s="827"/>
      <c r="L3907" s="1537"/>
      <c r="M3907" s="1537"/>
      <c r="N3907" s="1067"/>
      <c r="O3907" s="1067"/>
    </row>
    <row r="3908" spans="1:15" s="886" customFormat="1">
      <c r="A3908" s="883"/>
      <c r="B3908" s="1152"/>
      <c r="C3908" s="884"/>
      <c r="D3908" s="884"/>
      <c r="E3908" s="884"/>
      <c r="F3908" s="895"/>
      <c r="H3908" s="1153"/>
      <c r="J3908" s="1154"/>
      <c r="K3908" s="827"/>
      <c r="L3908" s="1537"/>
      <c r="M3908" s="1537"/>
      <c r="N3908" s="1067"/>
      <c r="O3908" s="1067"/>
    </row>
    <row r="3909" spans="1:15" s="886" customFormat="1">
      <c r="A3909" s="883"/>
      <c r="B3909" s="1152"/>
      <c r="C3909" s="884"/>
      <c r="D3909" s="884"/>
      <c r="E3909" s="884"/>
      <c r="F3909" s="895"/>
      <c r="H3909" s="1153"/>
      <c r="J3909" s="1154"/>
      <c r="K3909" s="827"/>
      <c r="L3909" s="1537"/>
      <c r="M3909" s="1537"/>
      <c r="N3909" s="1067"/>
      <c r="O3909" s="1067"/>
    </row>
    <row r="3910" spans="1:15" s="886" customFormat="1">
      <c r="A3910" s="883"/>
      <c r="B3910" s="1152"/>
      <c r="C3910" s="884"/>
      <c r="D3910" s="884"/>
      <c r="E3910" s="884"/>
      <c r="F3910" s="895"/>
      <c r="H3910" s="1153"/>
      <c r="J3910" s="1154"/>
      <c r="K3910" s="827"/>
      <c r="L3910" s="1537"/>
      <c r="M3910" s="1537"/>
      <c r="N3910" s="1067"/>
      <c r="O3910" s="1067"/>
    </row>
    <row r="3911" spans="1:15" s="886" customFormat="1">
      <c r="A3911" s="883"/>
      <c r="B3911" s="1152"/>
      <c r="C3911" s="884"/>
      <c r="D3911" s="884"/>
      <c r="E3911" s="884"/>
      <c r="F3911" s="895"/>
      <c r="H3911" s="1153"/>
      <c r="J3911" s="1154"/>
      <c r="K3911" s="827"/>
      <c r="L3911" s="1537"/>
      <c r="M3911" s="1537"/>
      <c r="N3911" s="1067"/>
      <c r="O3911" s="1067"/>
    </row>
    <row r="3912" spans="1:15" s="886" customFormat="1">
      <c r="A3912" s="883"/>
      <c r="B3912" s="1152"/>
      <c r="C3912" s="884"/>
      <c r="D3912" s="884"/>
      <c r="E3912" s="884"/>
      <c r="F3912" s="895"/>
      <c r="H3912" s="1153"/>
      <c r="J3912" s="1154"/>
      <c r="K3912" s="827"/>
      <c r="L3912" s="1537"/>
      <c r="M3912" s="1537"/>
      <c r="N3912" s="1067"/>
      <c r="O3912" s="1067"/>
    </row>
    <row r="3913" spans="1:15" s="886" customFormat="1">
      <c r="A3913" s="883"/>
      <c r="B3913" s="1152"/>
      <c r="C3913" s="884"/>
      <c r="D3913" s="884"/>
      <c r="E3913" s="884"/>
      <c r="F3913" s="895"/>
      <c r="H3913" s="1153"/>
      <c r="J3913" s="1154"/>
      <c r="K3913" s="827"/>
      <c r="L3913" s="1537"/>
      <c r="M3913" s="1537"/>
      <c r="N3913" s="1067"/>
      <c r="O3913" s="1067"/>
    </row>
    <row r="3914" spans="1:15" s="886" customFormat="1">
      <c r="A3914" s="883"/>
      <c r="B3914" s="1152"/>
      <c r="C3914" s="884"/>
      <c r="D3914" s="884"/>
      <c r="E3914" s="884"/>
      <c r="F3914" s="895"/>
      <c r="H3914" s="1153"/>
      <c r="J3914" s="1154"/>
      <c r="K3914" s="827"/>
      <c r="L3914" s="1537"/>
      <c r="M3914" s="1537"/>
      <c r="N3914" s="1067"/>
      <c r="O3914" s="1067"/>
    </row>
    <row r="3915" spans="1:15" s="886" customFormat="1">
      <c r="A3915" s="883"/>
      <c r="B3915" s="1152"/>
      <c r="C3915" s="884"/>
      <c r="D3915" s="884"/>
      <c r="E3915" s="884"/>
      <c r="F3915" s="895"/>
      <c r="H3915" s="1153"/>
      <c r="J3915" s="1154"/>
      <c r="K3915" s="827"/>
      <c r="L3915" s="1537"/>
      <c r="M3915" s="1537"/>
      <c r="N3915" s="1067"/>
      <c r="O3915" s="1067"/>
    </row>
    <row r="3916" spans="1:15" s="886" customFormat="1">
      <c r="A3916" s="883"/>
      <c r="B3916" s="1152"/>
      <c r="C3916" s="884"/>
      <c r="D3916" s="884"/>
      <c r="E3916" s="884"/>
      <c r="F3916" s="895"/>
      <c r="H3916" s="1153"/>
      <c r="J3916" s="1154"/>
      <c r="K3916" s="827"/>
      <c r="L3916" s="1537"/>
      <c r="M3916" s="1537"/>
      <c r="N3916" s="1067"/>
      <c r="O3916" s="1067"/>
    </row>
    <row r="3917" spans="1:15" s="886" customFormat="1">
      <c r="A3917" s="883"/>
      <c r="B3917" s="1152"/>
      <c r="C3917" s="884"/>
      <c r="D3917" s="884"/>
      <c r="E3917" s="884"/>
      <c r="F3917" s="895"/>
      <c r="H3917" s="1153"/>
      <c r="J3917" s="1154"/>
      <c r="K3917" s="827"/>
      <c r="L3917" s="1537"/>
      <c r="M3917" s="1537"/>
      <c r="N3917" s="1067"/>
      <c r="O3917" s="1067"/>
    </row>
    <row r="3918" spans="1:15" s="886" customFormat="1">
      <c r="A3918" s="883"/>
      <c r="B3918" s="1152"/>
      <c r="C3918" s="884"/>
      <c r="D3918" s="884"/>
      <c r="E3918" s="884"/>
      <c r="F3918" s="895"/>
      <c r="H3918" s="1153"/>
      <c r="J3918" s="1154"/>
      <c r="K3918" s="827"/>
      <c r="L3918" s="1537"/>
      <c r="M3918" s="1537"/>
      <c r="N3918" s="1067"/>
      <c r="O3918" s="1067"/>
    </row>
    <row r="3919" spans="1:15" s="886" customFormat="1">
      <c r="A3919" s="883"/>
      <c r="B3919" s="1152"/>
      <c r="C3919" s="884"/>
      <c r="D3919" s="884"/>
      <c r="E3919" s="884"/>
      <c r="F3919" s="895"/>
      <c r="H3919" s="1153"/>
      <c r="J3919" s="1154"/>
      <c r="K3919" s="827"/>
      <c r="L3919" s="1537"/>
      <c r="M3919" s="1537"/>
      <c r="N3919" s="1067"/>
      <c r="O3919" s="1067"/>
    </row>
    <row r="3920" spans="1:15" s="886" customFormat="1">
      <c r="A3920" s="883"/>
      <c r="B3920" s="1152"/>
      <c r="C3920" s="884"/>
      <c r="D3920" s="884"/>
      <c r="E3920" s="884"/>
      <c r="F3920" s="895"/>
      <c r="H3920" s="1153"/>
      <c r="J3920" s="1154"/>
      <c r="K3920" s="827"/>
      <c r="L3920" s="1537"/>
      <c r="M3920" s="1537"/>
      <c r="N3920" s="1067"/>
      <c r="O3920" s="1067"/>
    </row>
    <row r="3921" spans="1:15" s="886" customFormat="1">
      <c r="A3921" s="883"/>
      <c r="B3921" s="1152"/>
      <c r="C3921" s="884"/>
      <c r="D3921" s="884"/>
      <c r="E3921" s="884"/>
      <c r="F3921" s="895"/>
      <c r="H3921" s="1153"/>
      <c r="J3921" s="1154"/>
      <c r="K3921" s="827"/>
      <c r="L3921" s="1537"/>
      <c r="M3921" s="1537"/>
      <c r="N3921" s="1067"/>
      <c r="O3921" s="1067"/>
    </row>
    <row r="3922" spans="1:15" s="886" customFormat="1">
      <c r="A3922" s="883"/>
      <c r="B3922" s="1152"/>
      <c r="C3922" s="884"/>
      <c r="D3922" s="884"/>
      <c r="E3922" s="884"/>
      <c r="F3922" s="895"/>
      <c r="H3922" s="1153"/>
      <c r="J3922" s="1154"/>
      <c r="K3922" s="827"/>
      <c r="L3922" s="1537"/>
      <c r="M3922" s="1537"/>
      <c r="N3922" s="1067"/>
      <c r="O3922" s="1067"/>
    </row>
    <row r="3923" spans="1:15" s="886" customFormat="1">
      <c r="A3923" s="883"/>
      <c r="B3923" s="1152"/>
      <c r="C3923" s="884"/>
      <c r="D3923" s="884"/>
      <c r="E3923" s="884"/>
      <c r="F3923" s="895"/>
      <c r="H3923" s="1153"/>
      <c r="J3923" s="1154"/>
      <c r="K3923" s="827"/>
      <c r="L3923" s="1537"/>
      <c r="M3923" s="1537"/>
      <c r="N3923" s="1067"/>
      <c r="O3923" s="1067"/>
    </row>
    <row r="3924" spans="1:15" s="886" customFormat="1">
      <c r="A3924" s="883"/>
      <c r="B3924" s="1152"/>
      <c r="C3924" s="884"/>
      <c r="D3924" s="884"/>
      <c r="E3924" s="884"/>
      <c r="F3924" s="895"/>
      <c r="H3924" s="1153"/>
      <c r="J3924" s="1154"/>
      <c r="K3924" s="827"/>
      <c r="L3924" s="1537"/>
      <c r="M3924" s="1537"/>
      <c r="N3924" s="1067"/>
      <c r="O3924" s="1067"/>
    </row>
    <row r="3925" spans="1:15" s="886" customFormat="1">
      <c r="A3925" s="883"/>
      <c r="B3925" s="1152"/>
      <c r="C3925" s="884"/>
      <c r="D3925" s="884"/>
      <c r="E3925" s="884"/>
      <c r="F3925" s="895"/>
      <c r="H3925" s="1153"/>
      <c r="J3925" s="1154"/>
      <c r="K3925" s="827"/>
      <c r="L3925" s="1537"/>
      <c r="M3925" s="1537"/>
      <c r="N3925" s="1067"/>
      <c r="O3925" s="1067"/>
    </row>
    <row r="3926" spans="1:15" s="886" customFormat="1">
      <c r="A3926" s="883"/>
      <c r="B3926" s="1152"/>
      <c r="C3926" s="884"/>
      <c r="D3926" s="884"/>
      <c r="E3926" s="884"/>
      <c r="F3926" s="895"/>
      <c r="H3926" s="1153"/>
      <c r="J3926" s="1154"/>
      <c r="K3926" s="827"/>
      <c r="L3926" s="1537"/>
      <c r="M3926" s="1537"/>
      <c r="N3926" s="1067"/>
      <c r="O3926" s="1067"/>
    </row>
    <row r="3927" spans="1:15" s="886" customFormat="1">
      <c r="A3927" s="883"/>
      <c r="B3927" s="1152"/>
      <c r="C3927" s="884"/>
      <c r="D3927" s="884"/>
      <c r="E3927" s="884"/>
      <c r="F3927" s="895"/>
      <c r="H3927" s="1153"/>
      <c r="J3927" s="1154"/>
      <c r="K3927" s="827"/>
      <c r="L3927" s="1537"/>
      <c r="M3927" s="1537"/>
      <c r="N3927" s="1067"/>
      <c r="O3927" s="1067"/>
    </row>
    <row r="3928" spans="1:15" s="886" customFormat="1">
      <c r="A3928" s="883"/>
      <c r="B3928" s="1152"/>
      <c r="C3928" s="884"/>
      <c r="D3928" s="884"/>
      <c r="E3928" s="884"/>
      <c r="F3928" s="895"/>
      <c r="H3928" s="1153"/>
      <c r="J3928" s="1154"/>
      <c r="K3928" s="827"/>
      <c r="L3928" s="1537"/>
      <c r="M3928" s="1537"/>
      <c r="N3928" s="1067"/>
      <c r="O3928" s="1067"/>
    </row>
    <row r="3929" spans="1:15" s="886" customFormat="1">
      <c r="A3929" s="883"/>
      <c r="B3929" s="1152"/>
      <c r="C3929" s="884"/>
      <c r="D3929" s="884"/>
      <c r="E3929" s="884"/>
      <c r="F3929" s="895"/>
      <c r="H3929" s="1153"/>
      <c r="J3929" s="1154"/>
      <c r="K3929" s="827"/>
      <c r="L3929" s="1537"/>
      <c r="M3929" s="1537"/>
      <c r="N3929" s="1067"/>
      <c r="O3929" s="1067"/>
    </row>
    <row r="3930" spans="1:15" s="886" customFormat="1">
      <c r="A3930" s="883"/>
      <c r="B3930" s="1152"/>
      <c r="C3930" s="884"/>
      <c r="D3930" s="884"/>
      <c r="E3930" s="884"/>
      <c r="F3930" s="895"/>
      <c r="H3930" s="1153"/>
      <c r="J3930" s="1154"/>
      <c r="K3930" s="827"/>
      <c r="L3930" s="1537"/>
      <c r="M3930" s="1537"/>
      <c r="N3930" s="1067"/>
      <c r="O3930" s="1067"/>
    </row>
    <row r="3931" spans="1:15" s="886" customFormat="1">
      <c r="A3931" s="883"/>
      <c r="B3931" s="1152"/>
      <c r="C3931" s="884"/>
      <c r="D3931" s="884"/>
      <c r="E3931" s="884"/>
      <c r="F3931" s="895"/>
      <c r="H3931" s="1153"/>
      <c r="J3931" s="1154"/>
      <c r="K3931" s="827"/>
      <c r="L3931" s="1537"/>
      <c r="M3931" s="1537"/>
      <c r="N3931" s="1067"/>
      <c r="O3931" s="1067"/>
    </row>
    <row r="3932" spans="1:15" s="886" customFormat="1">
      <c r="A3932" s="883"/>
      <c r="B3932" s="1152"/>
      <c r="C3932" s="884"/>
      <c r="D3932" s="884"/>
      <c r="E3932" s="884"/>
      <c r="F3932" s="895"/>
      <c r="H3932" s="1153"/>
      <c r="J3932" s="1154"/>
      <c r="K3932" s="827"/>
      <c r="L3932" s="1537"/>
      <c r="M3932" s="1537"/>
      <c r="N3932" s="1067"/>
      <c r="O3932" s="1067"/>
    </row>
    <row r="3933" spans="1:15" s="886" customFormat="1">
      <c r="A3933" s="883"/>
      <c r="B3933" s="1152"/>
      <c r="C3933" s="884"/>
      <c r="D3933" s="884"/>
      <c r="E3933" s="884"/>
      <c r="F3933" s="895"/>
      <c r="H3933" s="1153"/>
      <c r="J3933" s="1154"/>
      <c r="K3933" s="827"/>
      <c r="L3933" s="1537"/>
      <c r="M3933" s="1537"/>
      <c r="N3933" s="1067"/>
      <c r="O3933" s="1067"/>
    </row>
    <row r="3934" spans="1:15" s="886" customFormat="1">
      <c r="A3934" s="883"/>
      <c r="B3934" s="1152"/>
      <c r="C3934" s="884"/>
      <c r="D3934" s="884"/>
      <c r="E3934" s="884"/>
      <c r="F3934" s="895"/>
      <c r="H3934" s="1153"/>
      <c r="J3934" s="1154"/>
      <c r="K3934" s="827"/>
      <c r="L3934" s="1537"/>
      <c r="M3934" s="1537"/>
      <c r="N3934" s="1067"/>
      <c r="O3934" s="1067"/>
    </row>
    <row r="3935" spans="1:15" s="886" customFormat="1">
      <c r="A3935" s="883"/>
      <c r="B3935" s="1152"/>
      <c r="C3935" s="884"/>
      <c r="D3935" s="884"/>
      <c r="E3935" s="884"/>
      <c r="F3935" s="895"/>
      <c r="H3935" s="1153"/>
      <c r="J3935" s="1154"/>
      <c r="K3935" s="827"/>
      <c r="L3935" s="1537"/>
      <c r="M3935" s="1537"/>
      <c r="N3935" s="1067"/>
      <c r="O3935" s="1067"/>
    </row>
    <row r="3936" spans="1:15" s="886" customFormat="1">
      <c r="A3936" s="883"/>
      <c r="B3936" s="1152"/>
      <c r="C3936" s="884"/>
      <c r="D3936" s="884"/>
      <c r="E3936" s="884"/>
      <c r="F3936" s="895"/>
      <c r="H3936" s="1153"/>
      <c r="J3936" s="1154"/>
      <c r="K3936" s="827"/>
      <c r="L3936" s="1537"/>
      <c r="M3936" s="1537"/>
      <c r="N3936" s="1067"/>
      <c r="O3936" s="1067"/>
    </row>
    <row r="3937" spans="1:15" s="886" customFormat="1">
      <c r="A3937" s="883"/>
      <c r="B3937" s="1152"/>
      <c r="C3937" s="884"/>
      <c r="D3937" s="884"/>
      <c r="E3937" s="884"/>
      <c r="F3937" s="895"/>
      <c r="H3937" s="1153"/>
      <c r="J3937" s="1154"/>
      <c r="K3937" s="827"/>
      <c r="L3937" s="1537"/>
      <c r="M3937" s="1537"/>
      <c r="N3937" s="1067"/>
      <c r="O3937" s="1067"/>
    </row>
    <row r="3938" spans="1:15" s="886" customFormat="1">
      <c r="A3938" s="883"/>
      <c r="B3938" s="1152"/>
      <c r="C3938" s="884"/>
      <c r="D3938" s="884"/>
      <c r="E3938" s="884"/>
      <c r="F3938" s="895"/>
      <c r="H3938" s="1153"/>
      <c r="J3938" s="1154"/>
      <c r="K3938" s="827"/>
      <c r="L3938" s="1537"/>
      <c r="M3938" s="1537"/>
      <c r="N3938" s="1067"/>
      <c r="O3938" s="1067"/>
    </row>
    <row r="3939" spans="1:15" s="886" customFormat="1">
      <c r="A3939" s="883"/>
      <c r="B3939" s="1152"/>
      <c r="C3939" s="884"/>
      <c r="D3939" s="884"/>
      <c r="E3939" s="884"/>
      <c r="F3939" s="895"/>
      <c r="H3939" s="1153"/>
      <c r="J3939" s="1154"/>
      <c r="K3939" s="827"/>
      <c r="L3939" s="1537"/>
      <c r="M3939" s="1537"/>
      <c r="N3939" s="1067"/>
      <c r="O3939" s="1067"/>
    </row>
    <row r="3940" spans="1:15" s="886" customFormat="1">
      <c r="A3940" s="883"/>
      <c r="B3940" s="1152"/>
      <c r="C3940" s="884"/>
      <c r="D3940" s="884"/>
      <c r="E3940" s="884"/>
      <c r="F3940" s="895"/>
      <c r="H3940" s="1153"/>
      <c r="J3940" s="1154"/>
      <c r="K3940" s="827"/>
      <c r="L3940" s="1537"/>
      <c r="M3940" s="1537"/>
      <c r="N3940" s="1067"/>
      <c r="O3940" s="1067"/>
    </row>
    <row r="3941" spans="1:15" s="886" customFormat="1">
      <c r="A3941" s="883"/>
      <c r="B3941" s="1152"/>
      <c r="C3941" s="884"/>
      <c r="D3941" s="884"/>
      <c r="E3941" s="884"/>
      <c r="F3941" s="895"/>
      <c r="H3941" s="1153"/>
      <c r="J3941" s="1154"/>
      <c r="K3941" s="827"/>
      <c r="L3941" s="1537"/>
      <c r="M3941" s="1537"/>
      <c r="N3941" s="1067"/>
      <c r="O3941" s="1067"/>
    </row>
    <row r="3942" spans="1:15" s="886" customFormat="1">
      <c r="A3942" s="883"/>
      <c r="B3942" s="1152"/>
      <c r="C3942" s="884"/>
      <c r="D3942" s="884"/>
      <c r="E3942" s="884"/>
      <c r="F3942" s="895"/>
      <c r="H3942" s="1153"/>
      <c r="J3942" s="1154"/>
      <c r="K3942" s="827"/>
      <c r="L3942" s="1537"/>
      <c r="M3942" s="1537"/>
      <c r="N3942" s="1067"/>
      <c r="O3942" s="1067"/>
    </row>
    <row r="3943" spans="1:15" s="886" customFormat="1">
      <c r="A3943" s="883"/>
      <c r="B3943" s="1152"/>
      <c r="C3943" s="884"/>
      <c r="D3943" s="884"/>
      <c r="E3943" s="884"/>
      <c r="F3943" s="895"/>
      <c r="H3943" s="1153"/>
      <c r="J3943" s="1154"/>
      <c r="K3943" s="827"/>
      <c r="L3943" s="1537"/>
      <c r="M3943" s="1537"/>
      <c r="N3943" s="1067"/>
      <c r="O3943" s="1067"/>
    </row>
    <row r="3944" spans="1:15" s="886" customFormat="1">
      <c r="A3944" s="883"/>
      <c r="B3944" s="1152"/>
      <c r="C3944" s="884"/>
      <c r="D3944" s="884"/>
      <c r="E3944" s="884"/>
      <c r="F3944" s="895"/>
      <c r="H3944" s="1153"/>
      <c r="J3944" s="1154"/>
      <c r="K3944" s="827"/>
      <c r="L3944" s="1537"/>
      <c r="M3944" s="1537"/>
      <c r="N3944" s="1067"/>
      <c r="O3944" s="1067"/>
    </row>
    <row r="3945" spans="1:15" s="886" customFormat="1">
      <c r="A3945" s="883"/>
      <c r="B3945" s="1152"/>
      <c r="C3945" s="884"/>
      <c r="D3945" s="884"/>
      <c r="E3945" s="884"/>
      <c r="F3945" s="895"/>
      <c r="H3945" s="1153"/>
      <c r="J3945" s="1154"/>
      <c r="K3945" s="827"/>
      <c r="L3945" s="1537"/>
      <c r="M3945" s="1537"/>
      <c r="N3945" s="1067"/>
      <c r="O3945" s="1067"/>
    </row>
    <row r="3946" spans="1:15" s="886" customFormat="1">
      <c r="A3946" s="883"/>
      <c r="B3946" s="1152"/>
      <c r="C3946" s="884"/>
      <c r="D3946" s="884"/>
      <c r="E3946" s="884"/>
      <c r="F3946" s="895"/>
      <c r="H3946" s="1153"/>
      <c r="J3946" s="1154"/>
      <c r="K3946" s="827"/>
      <c r="L3946" s="1537"/>
      <c r="M3946" s="1537"/>
      <c r="N3946" s="1067"/>
      <c r="O3946" s="1067"/>
    </row>
    <row r="3947" spans="1:15" s="886" customFormat="1">
      <c r="A3947" s="883"/>
      <c r="B3947" s="1152"/>
      <c r="C3947" s="884"/>
      <c r="D3947" s="884"/>
      <c r="E3947" s="884"/>
      <c r="F3947" s="895"/>
      <c r="H3947" s="1153"/>
      <c r="J3947" s="1154"/>
      <c r="K3947" s="827"/>
      <c r="L3947" s="1537"/>
      <c r="M3947" s="1537"/>
      <c r="N3947" s="1067"/>
      <c r="O3947" s="1067"/>
    </row>
    <row r="3948" spans="1:15" s="886" customFormat="1">
      <c r="A3948" s="883"/>
      <c r="B3948" s="1152"/>
      <c r="C3948" s="884"/>
      <c r="D3948" s="884"/>
      <c r="E3948" s="884"/>
      <c r="F3948" s="895"/>
      <c r="H3948" s="1153"/>
      <c r="J3948" s="1154"/>
      <c r="K3948" s="827"/>
      <c r="L3948" s="1537"/>
      <c r="M3948" s="1537"/>
      <c r="N3948" s="1067"/>
      <c r="O3948" s="1067"/>
    </row>
    <row r="3949" spans="1:15" s="886" customFormat="1">
      <c r="A3949" s="883"/>
      <c r="B3949" s="1152"/>
      <c r="C3949" s="884"/>
      <c r="D3949" s="884"/>
      <c r="E3949" s="884"/>
      <c r="F3949" s="895"/>
      <c r="H3949" s="1153"/>
      <c r="J3949" s="1154"/>
      <c r="K3949" s="827"/>
      <c r="L3949" s="1537"/>
      <c r="M3949" s="1537"/>
      <c r="N3949" s="1067"/>
      <c r="O3949" s="1067"/>
    </row>
    <row r="3950" spans="1:15" s="886" customFormat="1">
      <c r="A3950" s="883"/>
      <c r="B3950" s="1152"/>
      <c r="C3950" s="884"/>
      <c r="D3950" s="884"/>
      <c r="E3950" s="884"/>
      <c r="F3950" s="895"/>
      <c r="H3950" s="1153"/>
      <c r="J3950" s="1154"/>
      <c r="K3950" s="827"/>
      <c r="L3950" s="1537"/>
      <c r="M3950" s="1537"/>
      <c r="N3950" s="1067"/>
      <c r="O3950" s="1067"/>
    </row>
    <row r="3951" spans="1:15" s="886" customFormat="1">
      <c r="A3951" s="883"/>
      <c r="B3951" s="1152"/>
      <c r="C3951" s="884"/>
      <c r="D3951" s="884"/>
      <c r="E3951" s="884"/>
      <c r="F3951" s="895"/>
      <c r="H3951" s="1153"/>
      <c r="J3951" s="1154"/>
      <c r="K3951" s="827"/>
      <c r="L3951" s="1537"/>
      <c r="M3951" s="1537"/>
      <c r="N3951" s="1067"/>
      <c r="O3951" s="1067"/>
    </row>
    <row r="3952" spans="1:15" s="886" customFormat="1">
      <c r="A3952" s="883"/>
      <c r="B3952" s="1152"/>
      <c r="C3952" s="884"/>
      <c r="D3952" s="884"/>
      <c r="E3952" s="884"/>
      <c r="F3952" s="895"/>
      <c r="H3952" s="1153"/>
      <c r="J3952" s="1154"/>
      <c r="K3952" s="827"/>
      <c r="L3952" s="1537"/>
      <c r="M3952" s="1537"/>
      <c r="N3952" s="1067"/>
      <c r="O3952" s="1067"/>
    </row>
    <row r="3953" spans="1:15" s="886" customFormat="1">
      <c r="A3953" s="883"/>
      <c r="B3953" s="1152"/>
      <c r="C3953" s="884"/>
      <c r="D3953" s="884"/>
      <c r="E3953" s="884"/>
      <c r="F3953" s="895"/>
      <c r="H3953" s="1153"/>
      <c r="J3953" s="1154"/>
      <c r="K3953" s="827"/>
      <c r="L3953" s="1537"/>
      <c r="M3953" s="1537"/>
      <c r="N3953" s="1067"/>
      <c r="O3953" s="1067"/>
    </row>
    <row r="3954" spans="1:15" s="886" customFormat="1">
      <c r="A3954" s="883"/>
      <c r="B3954" s="1152"/>
      <c r="C3954" s="884"/>
      <c r="D3954" s="884"/>
      <c r="E3954" s="884"/>
      <c r="F3954" s="895"/>
      <c r="H3954" s="1153"/>
      <c r="J3954" s="1154"/>
      <c r="K3954" s="827"/>
      <c r="L3954" s="1537"/>
      <c r="M3954" s="1537"/>
      <c r="N3954" s="1067"/>
      <c r="O3954" s="1067"/>
    </row>
    <row r="3955" spans="1:15" s="886" customFormat="1">
      <c r="A3955" s="883"/>
      <c r="B3955" s="1152"/>
      <c r="C3955" s="884"/>
      <c r="D3955" s="884"/>
      <c r="E3955" s="884"/>
      <c r="F3955" s="895"/>
      <c r="H3955" s="1153"/>
      <c r="J3955" s="1154"/>
      <c r="K3955" s="827"/>
      <c r="L3955" s="1537"/>
      <c r="M3955" s="1537"/>
      <c r="N3955" s="1067"/>
      <c r="O3955" s="1067"/>
    </row>
    <row r="3956" spans="1:15" s="886" customFormat="1">
      <c r="A3956" s="883"/>
      <c r="B3956" s="1152"/>
      <c r="C3956" s="884"/>
      <c r="D3956" s="884"/>
      <c r="E3956" s="884"/>
      <c r="F3956" s="895"/>
      <c r="H3956" s="1153"/>
      <c r="J3956" s="1154"/>
      <c r="K3956" s="827"/>
      <c r="L3956" s="1537"/>
      <c r="M3956" s="1537"/>
      <c r="N3956" s="1067"/>
      <c r="O3956" s="1067"/>
    </row>
    <row r="3957" spans="1:15" s="886" customFormat="1">
      <c r="A3957" s="883"/>
      <c r="B3957" s="1152"/>
      <c r="C3957" s="884"/>
      <c r="D3957" s="884"/>
      <c r="E3957" s="884"/>
      <c r="F3957" s="895"/>
      <c r="H3957" s="1153"/>
      <c r="J3957" s="1154"/>
      <c r="K3957" s="827"/>
      <c r="L3957" s="1537"/>
      <c r="M3957" s="1537"/>
      <c r="N3957" s="1067"/>
      <c r="O3957" s="1067"/>
    </row>
    <row r="3958" spans="1:15" s="886" customFormat="1">
      <c r="A3958" s="883"/>
      <c r="B3958" s="1152"/>
      <c r="C3958" s="884"/>
      <c r="D3958" s="884"/>
      <c r="E3958" s="884"/>
      <c r="F3958" s="895"/>
      <c r="H3958" s="1153"/>
      <c r="J3958" s="1154"/>
      <c r="K3958" s="827"/>
      <c r="L3958" s="1537"/>
      <c r="M3958" s="1537"/>
      <c r="N3958" s="1067"/>
      <c r="O3958" s="1067"/>
    </row>
    <row r="3959" spans="1:15" s="886" customFormat="1">
      <c r="A3959" s="883"/>
      <c r="B3959" s="1152"/>
      <c r="C3959" s="884"/>
      <c r="D3959" s="884"/>
      <c r="E3959" s="884"/>
      <c r="F3959" s="895"/>
      <c r="H3959" s="1153"/>
      <c r="J3959" s="1154"/>
      <c r="K3959" s="827"/>
      <c r="L3959" s="1537"/>
      <c r="M3959" s="1537"/>
      <c r="N3959" s="1067"/>
      <c r="O3959" s="1067"/>
    </row>
    <row r="3960" spans="1:15" s="886" customFormat="1">
      <c r="A3960" s="883"/>
      <c r="B3960" s="1152"/>
      <c r="C3960" s="884"/>
      <c r="D3960" s="884"/>
      <c r="E3960" s="884"/>
      <c r="F3960" s="895"/>
      <c r="H3960" s="1153"/>
      <c r="J3960" s="1154"/>
      <c r="K3960" s="827"/>
      <c r="L3960" s="1537"/>
      <c r="M3960" s="1537"/>
      <c r="N3960" s="1067"/>
      <c r="O3960" s="1067"/>
    </row>
    <row r="3961" spans="1:15" s="886" customFormat="1">
      <c r="A3961" s="883"/>
      <c r="B3961" s="1152"/>
      <c r="C3961" s="884"/>
      <c r="D3961" s="884"/>
      <c r="E3961" s="884"/>
      <c r="F3961" s="895"/>
      <c r="H3961" s="1153"/>
      <c r="J3961" s="1154"/>
      <c r="K3961" s="827"/>
      <c r="L3961" s="1537"/>
      <c r="M3961" s="1537"/>
      <c r="N3961" s="1067"/>
      <c r="O3961" s="1067"/>
    </row>
    <row r="3962" spans="1:15" s="886" customFormat="1">
      <c r="A3962" s="883"/>
      <c r="B3962" s="1152"/>
      <c r="C3962" s="884"/>
      <c r="D3962" s="884"/>
      <c r="E3962" s="884"/>
      <c r="F3962" s="895"/>
      <c r="H3962" s="1153"/>
      <c r="J3962" s="1154"/>
      <c r="K3962" s="827"/>
      <c r="L3962" s="1537"/>
      <c r="M3962" s="1537"/>
      <c r="N3962" s="1067"/>
      <c r="O3962" s="1067"/>
    </row>
    <row r="3963" spans="1:15" s="886" customFormat="1">
      <c r="A3963" s="883"/>
      <c r="B3963" s="1152"/>
      <c r="C3963" s="884"/>
      <c r="D3963" s="884"/>
      <c r="E3963" s="884"/>
      <c r="F3963" s="895"/>
      <c r="H3963" s="1153"/>
      <c r="J3963" s="1154"/>
      <c r="K3963" s="827"/>
      <c r="L3963" s="1537"/>
      <c r="M3963" s="1537"/>
      <c r="N3963" s="1067"/>
      <c r="O3963" s="1067"/>
    </row>
    <row r="3964" spans="1:15" s="886" customFormat="1">
      <c r="A3964" s="883"/>
      <c r="B3964" s="1152"/>
      <c r="C3964" s="884"/>
      <c r="D3964" s="884"/>
      <c r="E3964" s="884"/>
      <c r="F3964" s="895"/>
      <c r="H3964" s="1153"/>
      <c r="J3964" s="1154"/>
      <c r="K3964" s="827"/>
      <c r="L3964" s="1537"/>
      <c r="M3964" s="1537"/>
      <c r="N3964" s="1067"/>
      <c r="O3964" s="1067"/>
    </row>
    <row r="3965" spans="1:15" s="886" customFormat="1">
      <c r="A3965" s="883"/>
      <c r="B3965" s="1152"/>
      <c r="C3965" s="884"/>
      <c r="D3965" s="884"/>
      <c r="E3965" s="884"/>
      <c r="F3965" s="895"/>
      <c r="H3965" s="1153"/>
      <c r="J3965" s="1154"/>
      <c r="K3965" s="827"/>
      <c r="L3965" s="1537"/>
      <c r="M3965" s="1537"/>
      <c r="N3965" s="1067"/>
      <c r="O3965" s="1067"/>
    </row>
    <row r="3966" spans="1:15" s="886" customFormat="1">
      <c r="A3966" s="883"/>
      <c r="B3966" s="1152"/>
      <c r="C3966" s="884"/>
      <c r="D3966" s="884"/>
      <c r="E3966" s="884"/>
      <c r="F3966" s="895"/>
      <c r="H3966" s="1153"/>
      <c r="J3966" s="1154"/>
      <c r="K3966" s="827"/>
      <c r="L3966" s="1537"/>
      <c r="M3966" s="1537"/>
      <c r="N3966" s="1067"/>
      <c r="O3966" s="1067"/>
    </row>
    <row r="3967" spans="1:15" s="886" customFormat="1">
      <c r="A3967" s="883"/>
      <c r="B3967" s="1152"/>
      <c r="C3967" s="884"/>
      <c r="D3967" s="884"/>
      <c r="E3967" s="884"/>
      <c r="F3967" s="895"/>
      <c r="H3967" s="1153"/>
      <c r="J3967" s="1154"/>
      <c r="K3967" s="827"/>
      <c r="L3967" s="1537"/>
      <c r="M3967" s="1537"/>
      <c r="N3967" s="1067"/>
      <c r="O3967" s="1067"/>
    </row>
    <row r="3968" spans="1:15" s="886" customFormat="1">
      <c r="A3968" s="883"/>
      <c r="B3968" s="1152"/>
      <c r="C3968" s="884"/>
      <c r="D3968" s="884"/>
      <c r="E3968" s="884"/>
      <c r="F3968" s="895"/>
      <c r="H3968" s="1153"/>
      <c r="J3968" s="1154"/>
      <c r="K3968" s="827"/>
      <c r="L3968" s="1537"/>
      <c r="M3968" s="1537"/>
      <c r="N3968" s="1067"/>
      <c r="O3968" s="1067"/>
    </row>
    <row r="3969" spans="1:15" s="886" customFormat="1">
      <c r="A3969" s="883"/>
      <c r="B3969" s="1152"/>
      <c r="C3969" s="884"/>
      <c r="D3969" s="884"/>
      <c r="E3969" s="884"/>
      <c r="F3969" s="895"/>
      <c r="H3969" s="1153"/>
      <c r="J3969" s="1154"/>
      <c r="K3969" s="827"/>
      <c r="L3969" s="1537"/>
      <c r="M3969" s="1537"/>
      <c r="N3969" s="1067"/>
      <c r="O3969" s="1067"/>
    </row>
    <row r="3970" spans="1:15" s="886" customFormat="1">
      <c r="A3970" s="883"/>
      <c r="B3970" s="1152"/>
      <c r="C3970" s="884"/>
      <c r="D3970" s="884"/>
      <c r="E3970" s="884"/>
      <c r="F3970" s="895"/>
      <c r="H3970" s="1153"/>
      <c r="J3970" s="1154"/>
      <c r="K3970" s="827"/>
      <c r="L3970" s="1537"/>
      <c r="M3970" s="1537"/>
      <c r="N3970" s="1067"/>
      <c r="O3970" s="1067"/>
    </row>
    <row r="3971" spans="1:15" s="886" customFormat="1">
      <c r="A3971" s="883"/>
      <c r="B3971" s="1152"/>
      <c r="C3971" s="884"/>
      <c r="D3971" s="884"/>
      <c r="E3971" s="884"/>
      <c r="F3971" s="895"/>
      <c r="H3971" s="1153"/>
      <c r="J3971" s="1154"/>
      <c r="K3971" s="827"/>
      <c r="L3971" s="1537"/>
      <c r="M3971" s="1537"/>
      <c r="N3971" s="1067"/>
      <c r="O3971" s="1067"/>
    </row>
    <row r="3972" spans="1:15" s="886" customFormat="1">
      <c r="A3972" s="883"/>
      <c r="B3972" s="1152"/>
      <c r="C3972" s="884"/>
      <c r="D3972" s="884"/>
      <c r="E3972" s="884"/>
      <c r="F3972" s="895"/>
      <c r="H3972" s="1153"/>
      <c r="J3972" s="1154"/>
      <c r="K3972" s="827"/>
      <c r="L3972" s="1537"/>
      <c r="M3972" s="1537"/>
      <c r="N3972" s="1067"/>
      <c r="O3972" s="1067"/>
    </row>
    <row r="3973" spans="1:15" s="886" customFormat="1">
      <c r="A3973" s="883"/>
      <c r="B3973" s="1152"/>
      <c r="C3973" s="884"/>
      <c r="D3973" s="884"/>
      <c r="E3973" s="884"/>
      <c r="F3973" s="895"/>
      <c r="H3973" s="1153"/>
      <c r="J3973" s="1154"/>
      <c r="K3973" s="827"/>
      <c r="L3973" s="1537"/>
      <c r="M3973" s="1537"/>
      <c r="N3973" s="1067"/>
      <c r="O3973" s="1067"/>
    </row>
    <row r="3974" spans="1:15" s="886" customFormat="1">
      <c r="A3974" s="883"/>
      <c r="B3974" s="1152"/>
      <c r="C3974" s="884"/>
      <c r="D3974" s="884"/>
      <c r="E3974" s="884"/>
      <c r="F3974" s="895"/>
      <c r="H3974" s="1153"/>
      <c r="J3974" s="1154"/>
      <c r="K3974" s="827"/>
      <c r="L3974" s="1537"/>
      <c r="M3974" s="1537"/>
      <c r="N3974" s="1067"/>
      <c r="O3974" s="1067"/>
    </row>
    <row r="3975" spans="1:15" s="886" customFormat="1">
      <c r="A3975" s="883"/>
      <c r="B3975" s="1152"/>
      <c r="C3975" s="884"/>
      <c r="D3975" s="884"/>
      <c r="E3975" s="884"/>
      <c r="F3975" s="895"/>
      <c r="H3975" s="1153"/>
      <c r="J3975" s="1154"/>
      <c r="K3975" s="827"/>
      <c r="L3975" s="1537"/>
      <c r="M3975" s="1537"/>
      <c r="N3975" s="1067"/>
      <c r="O3975" s="1067"/>
    </row>
    <row r="3976" spans="1:15" s="886" customFormat="1">
      <c r="A3976" s="883"/>
      <c r="B3976" s="1152"/>
      <c r="C3976" s="884"/>
      <c r="D3976" s="884"/>
      <c r="E3976" s="884"/>
      <c r="F3976" s="895"/>
      <c r="H3976" s="1153"/>
      <c r="J3976" s="1154"/>
      <c r="K3976" s="827"/>
      <c r="L3976" s="1537"/>
      <c r="M3976" s="1537"/>
      <c r="N3976" s="1067"/>
      <c r="O3976" s="1067"/>
    </row>
    <row r="3977" spans="1:15" s="886" customFormat="1">
      <c r="A3977" s="883"/>
      <c r="B3977" s="1152"/>
      <c r="C3977" s="884"/>
      <c r="D3977" s="884"/>
      <c r="E3977" s="884"/>
      <c r="F3977" s="895"/>
      <c r="H3977" s="1153"/>
      <c r="J3977" s="1154"/>
      <c r="K3977" s="827"/>
      <c r="L3977" s="1537"/>
      <c r="M3977" s="1537"/>
      <c r="N3977" s="1067"/>
      <c r="O3977" s="1067"/>
    </row>
    <row r="3978" spans="1:15" s="886" customFormat="1">
      <c r="A3978" s="883"/>
      <c r="B3978" s="1152"/>
      <c r="C3978" s="884"/>
      <c r="D3978" s="884"/>
      <c r="E3978" s="884"/>
      <c r="F3978" s="895"/>
      <c r="H3978" s="1153"/>
      <c r="J3978" s="1154"/>
      <c r="K3978" s="827"/>
      <c r="L3978" s="1537"/>
      <c r="M3978" s="1537"/>
      <c r="N3978" s="1067"/>
      <c r="O3978" s="1067"/>
    </row>
    <row r="3979" spans="1:15" s="886" customFormat="1">
      <c r="A3979" s="883"/>
      <c r="B3979" s="1152"/>
      <c r="C3979" s="884"/>
      <c r="D3979" s="884"/>
      <c r="E3979" s="884"/>
      <c r="F3979" s="895"/>
      <c r="H3979" s="1153"/>
      <c r="J3979" s="1154"/>
      <c r="K3979" s="827"/>
      <c r="L3979" s="1537"/>
      <c r="M3979" s="1537"/>
      <c r="N3979" s="1067"/>
      <c r="O3979" s="1067"/>
    </row>
    <row r="3980" spans="1:15" s="886" customFormat="1">
      <c r="A3980" s="883"/>
      <c r="B3980" s="1152"/>
      <c r="C3980" s="884"/>
      <c r="D3980" s="884"/>
      <c r="E3980" s="884"/>
      <c r="F3980" s="895"/>
      <c r="H3980" s="1153"/>
      <c r="J3980" s="1154"/>
      <c r="K3980" s="827"/>
      <c r="L3980" s="1537"/>
      <c r="M3980" s="1537"/>
      <c r="N3980" s="1067"/>
      <c r="O3980" s="1067"/>
    </row>
    <row r="3981" spans="1:15" s="886" customFormat="1">
      <c r="A3981" s="883"/>
      <c r="B3981" s="1152"/>
      <c r="C3981" s="884"/>
      <c r="D3981" s="884"/>
      <c r="E3981" s="884"/>
      <c r="F3981" s="895"/>
      <c r="H3981" s="1153"/>
      <c r="J3981" s="1154"/>
      <c r="K3981" s="827"/>
      <c r="L3981" s="1537"/>
      <c r="M3981" s="1537"/>
      <c r="N3981" s="1067"/>
      <c r="O3981" s="1067"/>
    </row>
    <row r="3982" spans="1:15" s="886" customFormat="1">
      <c r="A3982" s="883"/>
      <c r="B3982" s="1152"/>
      <c r="C3982" s="884"/>
      <c r="D3982" s="884"/>
      <c r="E3982" s="884"/>
      <c r="F3982" s="895"/>
      <c r="H3982" s="1153"/>
      <c r="J3982" s="1154"/>
      <c r="K3982" s="827"/>
      <c r="L3982" s="1537"/>
      <c r="M3982" s="1537"/>
      <c r="N3982" s="1067"/>
      <c r="O3982" s="1067"/>
    </row>
    <row r="3983" spans="1:15" s="886" customFormat="1">
      <c r="A3983" s="883"/>
      <c r="B3983" s="1152"/>
      <c r="C3983" s="884"/>
      <c r="D3983" s="884"/>
      <c r="E3983" s="884"/>
      <c r="F3983" s="895"/>
      <c r="H3983" s="1153"/>
      <c r="J3983" s="1154"/>
      <c r="K3983" s="827"/>
      <c r="L3983" s="1537"/>
      <c r="M3983" s="1537"/>
      <c r="N3983" s="1067"/>
      <c r="O3983" s="1067"/>
    </row>
    <row r="3984" spans="1:15" s="886" customFormat="1">
      <c r="A3984" s="883"/>
      <c r="B3984" s="1152"/>
      <c r="C3984" s="884"/>
      <c r="D3984" s="884"/>
      <c r="E3984" s="884"/>
      <c r="F3984" s="895"/>
      <c r="H3984" s="1153"/>
      <c r="J3984" s="1154"/>
      <c r="K3984" s="827"/>
      <c r="L3984" s="1537"/>
      <c r="M3984" s="1537"/>
      <c r="N3984" s="1067"/>
      <c r="O3984" s="1067"/>
    </row>
    <row r="3985" spans="1:15" s="886" customFormat="1">
      <c r="A3985" s="883"/>
      <c r="B3985" s="1152"/>
      <c r="C3985" s="884"/>
      <c r="D3985" s="884"/>
      <c r="E3985" s="884"/>
      <c r="F3985" s="895"/>
      <c r="H3985" s="1153"/>
      <c r="J3985" s="1154"/>
      <c r="K3985" s="827"/>
      <c r="L3985" s="1537"/>
      <c r="M3985" s="1537"/>
      <c r="N3985" s="1067"/>
      <c r="O3985" s="1067"/>
    </row>
    <row r="3986" spans="1:15" s="886" customFormat="1">
      <c r="A3986" s="883"/>
      <c r="B3986" s="1152"/>
      <c r="C3986" s="884"/>
      <c r="D3986" s="884"/>
      <c r="E3986" s="884"/>
      <c r="F3986" s="895"/>
      <c r="H3986" s="1153"/>
      <c r="J3986" s="1154"/>
      <c r="K3986" s="827"/>
      <c r="L3986" s="1537"/>
      <c r="M3986" s="1537"/>
      <c r="N3986" s="1067"/>
      <c r="O3986" s="1067"/>
    </row>
    <row r="3987" spans="1:15" s="886" customFormat="1">
      <c r="A3987" s="883"/>
      <c r="B3987" s="1152"/>
      <c r="C3987" s="884"/>
      <c r="D3987" s="884"/>
      <c r="E3987" s="884"/>
      <c r="F3987" s="895"/>
      <c r="H3987" s="1153"/>
      <c r="J3987" s="1154"/>
      <c r="K3987" s="827"/>
      <c r="L3987" s="1537"/>
      <c r="M3987" s="1537"/>
      <c r="N3987" s="1067"/>
      <c r="O3987" s="1067"/>
    </row>
    <row r="3988" spans="1:15" s="886" customFormat="1">
      <c r="A3988" s="883"/>
      <c r="B3988" s="1152"/>
      <c r="C3988" s="884"/>
      <c r="D3988" s="884"/>
      <c r="E3988" s="884"/>
      <c r="F3988" s="895"/>
      <c r="H3988" s="1153"/>
      <c r="J3988" s="1154"/>
      <c r="K3988" s="827"/>
      <c r="L3988" s="1537"/>
      <c r="M3988" s="1537"/>
      <c r="N3988" s="1067"/>
      <c r="O3988" s="1067"/>
    </row>
    <row r="3989" spans="1:15" s="886" customFormat="1">
      <c r="A3989" s="883"/>
      <c r="B3989" s="1152"/>
      <c r="C3989" s="884"/>
      <c r="D3989" s="884"/>
      <c r="E3989" s="884"/>
      <c r="F3989" s="895"/>
      <c r="H3989" s="1153"/>
      <c r="J3989" s="1154"/>
      <c r="K3989" s="827"/>
      <c r="L3989" s="1537"/>
      <c r="M3989" s="1537"/>
      <c r="N3989" s="1067"/>
      <c r="O3989" s="1067"/>
    </row>
    <row r="3990" spans="1:15" s="886" customFormat="1">
      <c r="A3990" s="883"/>
      <c r="B3990" s="1152"/>
      <c r="C3990" s="884"/>
      <c r="D3990" s="884"/>
      <c r="E3990" s="884"/>
      <c r="F3990" s="895"/>
      <c r="H3990" s="1153"/>
      <c r="J3990" s="1154"/>
      <c r="K3990" s="827"/>
      <c r="L3990" s="1537"/>
      <c r="M3990" s="1537"/>
      <c r="N3990" s="1067"/>
      <c r="O3990" s="1067"/>
    </row>
    <row r="3991" spans="1:15" s="886" customFormat="1">
      <c r="A3991" s="883"/>
      <c r="B3991" s="1152"/>
      <c r="C3991" s="884"/>
      <c r="D3991" s="884"/>
      <c r="E3991" s="884"/>
      <c r="F3991" s="895"/>
      <c r="H3991" s="1153"/>
      <c r="J3991" s="1154"/>
      <c r="K3991" s="827"/>
      <c r="L3991" s="1537"/>
      <c r="M3991" s="1537"/>
      <c r="N3991" s="1067"/>
      <c r="O3991" s="1067"/>
    </row>
    <row r="3992" spans="1:15" s="886" customFormat="1">
      <c r="A3992" s="883"/>
      <c r="B3992" s="1152"/>
      <c r="C3992" s="884"/>
      <c r="D3992" s="884"/>
      <c r="E3992" s="884"/>
      <c r="F3992" s="895"/>
      <c r="H3992" s="1153"/>
      <c r="J3992" s="1154"/>
      <c r="K3992" s="827"/>
      <c r="L3992" s="1537"/>
      <c r="M3992" s="1537"/>
      <c r="N3992" s="1067"/>
      <c r="O3992" s="1067"/>
    </row>
    <row r="3993" spans="1:15" s="886" customFormat="1">
      <c r="A3993" s="883"/>
      <c r="B3993" s="1152"/>
      <c r="C3993" s="884"/>
      <c r="D3993" s="884"/>
      <c r="E3993" s="884"/>
      <c r="F3993" s="895"/>
      <c r="H3993" s="1153"/>
      <c r="J3993" s="1154"/>
      <c r="K3993" s="827"/>
      <c r="L3993" s="1537"/>
      <c r="M3993" s="1537"/>
      <c r="N3993" s="1067"/>
      <c r="O3993" s="1067"/>
    </row>
    <row r="3994" spans="1:15" s="886" customFormat="1">
      <c r="A3994" s="883"/>
      <c r="B3994" s="1152"/>
      <c r="C3994" s="884"/>
      <c r="D3994" s="884"/>
      <c r="E3994" s="884"/>
      <c r="F3994" s="895"/>
      <c r="H3994" s="1153"/>
      <c r="J3994" s="1154"/>
      <c r="K3994" s="827"/>
      <c r="L3994" s="1537"/>
      <c r="M3994" s="1537"/>
      <c r="N3994" s="1067"/>
      <c r="O3994" s="1067"/>
    </row>
    <row r="3995" spans="1:15" s="886" customFormat="1">
      <c r="A3995" s="883"/>
      <c r="B3995" s="1152"/>
      <c r="C3995" s="884"/>
      <c r="D3995" s="884"/>
      <c r="E3995" s="884"/>
      <c r="F3995" s="895"/>
      <c r="H3995" s="1153"/>
      <c r="J3995" s="1154"/>
      <c r="K3995" s="827"/>
      <c r="L3995" s="1537"/>
      <c r="M3995" s="1537"/>
      <c r="N3995" s="1067"/>
      <c r="O3995" s="1067"/>
    </row>
    <row r="3996" spans="1:15" s="886" customFormat="1">
      <c r="A3996" s="883"/>
      <c r="B3996" s="1152"/>
      <c r="C3996" s="884"/>
      <c r="D3996" s="884"/>
      <c r="E3996" s="884"/>
      <c r="F3996" s="895"/>
      <c r="H3996" s="1153"/>
      <c r="J3996" s="1154"/>
      <c r="K3996" s="827"/>
      <c r="L3996" s="1537"/>
      <c r="M3996" s="1537"/>
      <c r="N3996" s="1067"/>
      <c r="O3996" s="1067"/>
    </row>
    <row r="3997" spans="1:15" s="886" customFormat="1">
      <c r="A3997" s="883"/>
      <c r="B3997" s="1152"/>
      <c r="C3997" s="884"/>
      <c r="D3997" s="884"/>
      <c r="E3997" s="884"/>
      <c r="F3997" s="895"/>
      <c r="H3997" s="1153"/>
      <c r="J3997" s="1154"/>
      <c r="K3997" s="827"/>
      <c r="L3997" s="1537"/>
      <c r="M3997" s="1537"/>
      <c r="N3997" s="1067"/>
      <c r="O3997" s="1067"/>
    </row>
    <row r="3998" spans="1:15" s="886" customFormat="1">
      <c r="A3998" s="883"/>
      <c r="B3998" s="1152"/>
      <c r="C3998" s="884"/>
      <c r="D3998" s="884"/>
      <c r="E3998" s="884"/>
      <c r="F3998" s="895"/>
      <c r="H3998" s="1153"/>
      <c r="J3998" s="1154"/>
      <c r="K3998" s="827"/>
      <c r="L3998" s="1537"/>
      <c r="M3998" s="1537"/>
      <c r="N3998" s="1067"/>
      <c r="O3998" s="1067"/>
    </row>
    <row r="3999" spans="1:15" s="886" customFormat="1">
      <c r="A3999" s="883"/>
      <c r="B3999" s="1152"/>
      <c r="C3999" s="884"/>
      <c r="D3999" s="884"/>
      <c r="E3999" s="884"/>
      <c r="F3999" s="895"/>
      <c r="H3999" s="1153"/>
      <c r="J3999" s="1154"/>
      <c r="K3999" s="827"/>
      <c r="L3999" s="1537"/>
      <c r="M3999" s="1537"/>
      <c r="N3999" s="1067"/>
      <c r="O3999" s="1067"/>
    </row>
    <row r="4000" spans="1:15" s="886" customFormat="1">
      <c r="A4000" s="883"/>
      <c r="B4000" s="1152"/>
      <c r="C4000" s="884"/>
      <c r="D4000" s="884"/>
      <c r="E4000" s="884"/>
      <c r="F4000" s="895"/>
      <c r="H4000" s="1153"/>
      <c r="J4000" s="1154"/>
      <c r="K4000" s="827"/>
      <c r="L4000" s="1537"/>
      <c r="M4000" s="1537"/>
      <c r="N4000" s="1067"/>
      <c r="O4000" s="1067"/>
    </row>
    <row r="4001" spans="1:15" s="886" customFormat="1">
      <c r="A4001" s="883"/>
      <c r="B4001" s="1152"/>
      <c r="C4001" s="884"/>
      <c r="D4001" s="884"/>
      <c r="E4001" s="884"/>
      <c r="F4001" s="895"/>
      <c r="H4001" s="1153"/>
      <c r="J4001" s="1154"/>
      <c r="K4001" s="827"/>
      <c r="L4001" s="1537"/>
      <c r="M4001" s="1537"/>
      <c r="N4001" s="1067"/>
      <c r="O4001" s="1067"/>
    </row>
    <row r="4002" spans="1:15" s="886" customFormat="1">
      <c r="A4002" s="883"/>
      <c r="B4002" s="1152"/>
      <c r="C4002" s="884"/>
      <c r="D4002" s="884"/>
      <c r="E4002" s="884"/>
      <c r="F4002" s="895"/>
      <c r="H4002" s="1153"/>
      <c r="J4002" s="1154"/>
      <c r="K4002" s="827"/>
      <c r="L4002" s="1537"/>
      <c r="M4002" s="1537"/>
      <c r="N4002" s="1067"/>
      <c r="O4002" s="1067"/>
    </row>
    <row r="4003" spans="1:15" s="886" customFormat="1">
      <c r="A4003" s="883"/>
      <c r="B4003" s="1152"/>
      <c r="C4003" s="884"/>
      <c r="D4003" s="884"/>
      <c r="E4003" s="884"/>
      <c r="F4003" s="895"/>
      <c r="H4003" s="1153"/>
      <c r="J4003" s="1154"/>
      <c r="K4003" s="827"/>
      <c r="L4003" s="1537"/>
      <c r="M4003" s="1537"/>
      <c r="N4003" s="1067"/>
      <c r="O4003" s="1067"/>
    </row>
    <row r="4004" spans="1:15" s="886" customFormat="1">
      <c r="A4004" s="883"/>
      <c r="B4004" s="1152"/>
      <c r="C4004" s="884"/>
      <c r="D4004" s="884"/>
      <c r="E4004" s="884"/>
      <c r="F4004" s="895"/>
      <c r="H4004" s="1153"/>
      <c r="J4004" s="1154"/>
      <c r="K4004" s="827"/>
      <c r="L4004" s="1537"/>
      <c r="M4004" s="1537"/>
      <c r="N4004" s="1067"/>
      <c r="O4004" s="1067"/>
    </row>
    <row r="4005" spans="1:15" s="886" customFormat="1">
      <c r="A4005" s="883"/>
      <c r="B4005" s="1152"/>
      <c r="C4005" s="884"/>
      <c r="D4005" s="884"/>
      <c r="E4005" s="884"/>
      <c r="F4005" s="895"/>
      <c r="H4005" s="1153"/>
      <c r="J4005" s="1154"/>
      <c r="K4005" s="827"/>
      <c r="L4005" s="1537"/>
      <c r="M4005" s="1537"/>
      <c r="N4005" s="1067"/>
      <c r="O4005" s="1067"/>
    </row>
    <row r="4006" spans="1:15" s="886" customFormat="1">
      <c r="A4006" s="883"/>
      <c r="B4006" s="1152"/>
      <c r="C4006" s="884"/>
      <c r="D4006" s="884"/>
      <c r="E4006" s="884"/>
      <c r="F4006" s="895"/>
      <c r="H4006" s="1153"/>
      <c r="J4006" s="1154"/>
      <c r="K4006" s="827"/>
      <c r="L4006" s="1537"/>
      <c r="M4006" s="1537"/>
      <c r="N4006" s="1067"/>
      <c r="O4006" s="1067"/>
    </row>
    <row r="4007" spans="1:15" s="886" customFormat="1">
      <c r="A4007" s="883"/>
      <c r="B4007" s="1152"/>
      <c r="C4007" s="884"/>
      <c r="D4007" s="884"/>
      <c r="E4007" s="884"/>
      <c r="F4007" s="895"/>
      <c r="H4007" s="1153"/>
      <c r="J4007" s="1154"/>
      <c r="K4007" s="827"/>
      <c r="L4007" s="1537"/>
      <c r="M4007" s="1537"/>
      <c r="N4007" s="1067"/>
      <c r="O4007" s="1067"/>
    </row>
    <row r="4008" spans="1:15" s="886" customFormat="1">
      <c r="A4008" s="883"/>
      <c r="B4008" s="1152"/>
      <c r="C4008" s="884"/>
      <c r="D4008" s="884"/>
      <c r="E4008" s="884"/>
      <c r="F4008" s="895"/>
      <c r="H4008" s="1153"/>
      <c r="J4008" s="1154"/>
      <c r="K4008" s="827"/>
      <c r="L4008" s="1537"/>
      <c r="M4008" s="1537"/>
      <c r="N4008" s="1067"/>
      <c r="O4008" s="1067"/>
    </row>
    <row r="4009" spans="1:15" s="886" customFormat="1">
      <c r="A4009" s="883"/>
      <c r="B4009" s="1152"/>
      <c r="C4009" s="884"/>
      <c r="D4009" s="884"/>
      <c r="E4009" s="884"/>
      <c r="F4009" s="895"/>
      <c r="H4009" s="1153"/>
      <c r="J4009" s="1154"/>
      <c r="K4009" s="827"/>
      <c r="L4009" s="1537"/>
      <c r="M4009" s="1537"/>
      <c r="N4009" s="1067"/>
      <c r="O4009" s="1067"/>
    </row>
    <row r="4010" spans="1:15" s="886" customFormat="1">
      <c r="A4010" s="883"/>
      <c r="B4010" s="1152"/>
      <c r="C4010" s="884"/>
      <c r="D4010" s="884"/>
      <c r="E4010" s="884"/>
      <c r="F4010" s="895"/>
      <c r="H4010" s="1153"/>
      <c r="J4010" s="1154"/>
      <c r="K4010" s="827"/>
      <c r="L4010" s="1537"/>
      <c r="M4010" s="1537"/>
      <c r="N4010" s="1067"/>
      <c r="O4010" s="1067"/>
    </row>
    <row r="4011" spans="1:15" s="886" customFormat="1">
      <c r="A4011" s="883"/>
      <c r="B4011" s="1152"/>
      <c r="C4011" s="884"/>
      <c r="D4011" s="884"/>
      <c r="E4011" s="884"/>
      <c r="F4011" s="895"/>
      <c r="H4011" s="1153"/>
      <c r="J4011" s="1154"/>
      <c r="K4011" s="827"/>
      <c r="L4011" s="1537"/>
      <c r="M4011" s="1537"/>
      <c r="N4011" s="1067"/>
      <c r="O4011" s="1067"/>
    </row>
    <row r="4012" spans="1:15" s="886" customFormat="1">
      <c r="A4012" s="883"/>
      <c r="B4012" s="1152"/>
      <c r="C4012" s="884"/>
      <c r="D4012" s="884"/>
      <c r="E4012" s="884"/>
      <c r="F4012" s="895"/>
      <c r="H4012" s="1153"/>
      <c r="J4012" s="1154"/>
      <c r="K4012" s="827"/>
      <c r="L4012" s="1537"/>
      <c r="M4012" s="1537"/>
      <c r="N4012" s="1067"/>
      <c r="O4012" s="1067"/>
    </row>
    <row r="4013" spans="1:15" s="886" customFormat="1">
      <c r="A4013" s="883"/>
      <c r="B4013" s="1152"/>
      <c r="C4013" s="884"/>
      <c r="D4013" s="884"/>
      <c r="E4013" s="884"/>
      <c r="F4013" s="895"/>
      <c r="H4013" s="1153"/>
      <c r="J4013" s="1154"/>
      <c r="K4013" s="827"/>
      <c r="L4013" s="1537"/>
      <c r="M4013" s="1537"/>
      <c r="N4013" s="1067"/>
      <c r="O4013" s="1067"/>
    </row>
    <row r="4014" spans="1:15" s="886" customFormat="1">
      <c r="A4014" s="883"/>
      <c r="B4014" s="1152"/>
      <c r="C4014" s="884"/>
      <c r="D4014" s="884"/>
      <c r="E4014" s="884"/>
      <c r="F4014" s="895"/>
      <c r="H4014" s="1153"/>
      <c r="J4014" s="1154"/>
      <c r="K4014" s="827"/>
      <c r="L4014" s="1537"/>
      <c r="M4014" s="1537"/>
      <c r="N4014" s="1067"/>
      <c r="O4014" s="1067"/>
    </row>
    <row r="4015" spans="1:15" s="886" customFormat="1">
      <c r="A4015" s="883"/>
      <c r="B4015" s="1152"/>
      <c r="C4015" s="884"/>
      <c r="D4015" s="884"/>
      <c r="E4015" s="884"/>
      <c r="F4015" s="895"/>
      <c r="H4015" s="1153"/>
      <c r="J4015" s="1154"/>
      <c r="K4015" s="827"/>
      <c r="L4015" s="1537"/>
      <c r="M4015" s="1537"/>
      <c r="N4015" s="1067"/>
      <c r="O4015" s="1067"/>
    </row>
    <row r="4016" spans="1:15" s="886" customFormat="1">
      <c r="A4016" s="883"/>
      <c r="B4016" s="1152"/>
      <c r="C4016" s="884"/>
      <c r="D4016" s="884"/>
      <c r="E4016" s="884"/>
      <c r="F4016" s="895"/>
      <c r="H4016" s="1153"/>
      <c r="J4016" s="1154"/>
      <c r="K4016" s="827"/>
      <c r="L4016" s="1537"/>
      <c r="M4016" s="1537"/>
      <c r="N4016" s="1067"/>
      <c r="O4016" s="1067"/>
    </row>
    <row r="4017" spans="1:15" s="886" customFormat="1">
      <c r="A4017" s="883"/>
      <c r="B4017" s="1152"/>
      <c r="C4017" s="884"/>
      <c r="D4017" s="884"/>
      <c r="E4017" s="884"/>
      <c r="F4017" s="895"/>
      <c r="H4017" s="1153"/>
      <c r="J4017" s="1154"/>
      <c r="K4017" s="827"/>
      <c r="L4017" s="1537"/>
      <c r="M4017" s="1537"/>
      <c r="N4017" s="1067"/>
      <c r="O4017" s="1067"/>
    </row>
    <row r="4018" spans="1:15" s="886" customFormat="1">
      <c r="A4018" s="883"/>
      <c r="B4018" s="1152"/>
      <c r="C4018" s="884"/>
      <c r="D4018" s="884"/>
      <c r="E4018" s="884"/>
      <c r="F4018" s="895"/>
      <c r="H4018" s="1153"/>
      <c r="J4018" s="1154"/>
      <c r="K4018" s="827"/>
      <c r="L4018" s="1537"/>
      <c r="M4018" s="1537"/>
      <c r="N4018" s="1067"/>
      <c r="O4018" s="1067"/>
    </row>
    <row r="4019" spans="1:15" s="886" customFormat="1">
      <c r="A4019" s="883"/>
      <c r="B4019" s="1152"/>
      <c r="C4019" s="884"/>
      <c r="D4019" s="884"/>
      <c r="E4019" s="884"/>
      <c r="F4019" s="895"/>
      <c r="H4019" s="1153"/>
      <c r="J4019" s="1154"/>
      <c r="K4019" s="827"/>
      <c r="L4019" s="1537"/>
      <c r="M4019" s="1537"/>
      <c r="N4019" s="1067"/>
      <c r="O4019" s="1067"/>
    </row>
    <row r="4020" spans="1:15" s="886" customFormat="1">
      <c r="A4020" s="883"/>
      <c r="B4020" s="1152"/>
      <c r="C4020" s="884"/>
      <c r="D4020" s="884"/>
      <c r="E4020" s="884"/>
      <c r="F4020" s="895"/>
      <c r="H4020" s="1153"/>
      <c r="J4020" s="1154"/>
      <c r="K4020" s="827"/>
      <c r="L4020" s="1537"/>
      <c r="M4020" s="1537"/>
      <c r="N4020" s="1067"/>
      <c r="O4020" s="1067"/>
    </row>
    <row r="4021" spans="1:15" s="886" customFormat="1">
      <c r="A4021" s="883"/>
      <c r="B4021" s="1152"/>
      <c r="C4021" s="884"/>
      <c r="D4021" s="884"/>
      <c r="E4021" s="884"/>
      <c r="F4021" s="895"/>
      <c r="H4021" s="1153"/>
      <c r="J4021" s="1154"/>
      <c r="K4021" s="827"/>
      <c r="L4021" s="1537"/>
      <c r="M4021" s="1537"/>
      <c r="N4021" s="1067"/>
      <c r="O4021" s="1067"/>
    </row>
    <row r="4022" spans="1:15" s="886" customFormat="1">
      <c r="A4022" s="883"/>
      <c r="B4022" s="1152"/>
      <c r="C4022" s="884"/>
      <c r="D4022" s="884"/>
      <c r="E4022" s="884"/>
      <c r="F4022" s="895"/>
      <c r="H4022" s="1153"/>
      <c r="J4022" s="1154"/>
      <c r="K4022" s="827"/>
      <c r="L4022" s="1537"/>
      <c r="M4022" s="1537"/>
      <c r="N4022" s="1067"/>
      <c r="O4022" s="1067"/>
    </row>
    <row r="4023" spans="1:15" s="886" customFormat="1">
      <c r="A4023" s="883"/>
      <c r="B4023" s="1152"/>
      <c r="C4023" s="884"/>
      <c r="D4023" s="884"/>
      <c r="E4023" s="884"/>
      <c r="F4023" s="895"/>
      <c r="H4023" s="1153"/>
      <c r="J4023" s="1154"/>
      <c r="K4023" s="827"/>
      <c r="L4023" s="1537"/>
      <c r="M4023" s="1537"/>
      <c r="N4023" s="1067"/>
      <c r="O4023" s="1067"/>
    </row>
    <row r="4024" spans="1:15" s="886" customFormat="1">
      <c r="A4024" s="883"/>
      <c r="B4024" s="1152"/>
      <c r="C4024" s="884"/>
      <c r="D4024" s="884"/>
      <c r="E4024" s="884"/>
      <c r="F4024" s="895"/>
      <c r="H4024" s="1153"/>
      <c r="J4024" s="1154"/>
      <c r="K4024" s="827"/>
      <c r="L4024" s="1537"/>
      <c r="M4024" s="1537"/>
      <c r="N4024" s="1067"/>
      <c r="O4024" s="1067"/>
    </row>
    <row r="4025" spans="1:15" s="886" customFormat="1">
      <c r="A4025" s="883"/>
      <c r="B4025" s="1152"/>
      <c r="C4025" s="884"/>
      <c r="D4025" s="884"/>
      <c r="E4025" s="884"/>
      <c r="F4025" s="895"/>
      <c r="H4025" s="1153"/>
      <c r="J4025" s="1154"/>
      <c r="K4025" s="827"/>
      <c r="L4025" s="1537"/>
      <c r="M4025" s="1537"/>
      <c r="N4025" s="1067"/>
      <c r="O4025" s="1067"/>
    </row>
    <row r="4026" spans="1:15" s="886" customFormat="1">
      <c r="A4026" s="883"/>
      <c r="B4026" s="1152"/>
      <c r="C4026" s="884"/>
      <c r="D4026" s="884"/>
      <c r="E4026" s="884"/>
      <c r="F4026" s="895"/>
      <c r="H4026" s="1153"/>
      <c r="J4026" s="1154"/>
      <c r="K4026" s="827"/>
      <c r="L4026" s="1537"/>
      <c r="M4026" s="1537"/>
      <c r="N4026" s="1067"/>
      <c r="O4026" s="1067"/>
    </row>
    <row r="4027" spans="1:15" s="886" customFormat="1">
      <c r="A4027" s="883"/>
      <c r="B4027" s="1152"/>
      <c r="C4027" s="884"/>
      <c r="D4027" s="884"/>
      <c r="E4027" s="884"/>
      <c r="F4027" s="895"/>
      <c r="H4027" s="1153"/>
      <c r="J4027" s="1154"/>
      <c r="K4027" s="827"/>
      <c r="L4027" s="1537"/>
      <c r="M4027" s="1537"/>
      <c r="N4027" s="1067"/>
      <c r="O4027" s="1067"/>
    </row>
    <row r="4028" spans="1:15" s="886" customFormat="1">
      <c r="A4028" s="883"/>
      <c r="B4028" s="1152"/>
      <c r="C4028" s="884"/>
      <c r="D4028" s="884"/>
      <c r="E4028" s="884"/>
      <c r="F4028" s="895"/>
      <c r="H4028" s="1153"/>
      <c r="J4028" s="1154"/>
      <c r="K4028" s="827"/>
      <c r="L4028" s="1537"/>
      <c r="M4028" s="1537"/>
      <c r="N4028" s="1067"/>
      <c r="O4028" s="1067"/>
    </row>
    <row r="4029" spans="1:15" s="886" customFormat="1">
      <c r="A4029" s="883"/>
      <c r="B4029" s="1152"/>
      <c r="C4029" s="884"/>
      <c r="D4029" s="884"/>
      <c r="E4029" s="884"/>
      <c r="F4029" s="895"/>
      <c r="H4029" s="1153"/>
      <c r="J4029" s="1154"/>
      <c r="K4029" s="827"/>
      <c r="L4029" s="1537"/>
      <c r="M4029" s="1537"/>
      <c r="N4029" s="1067"/>
      <c r="O4029" s="1067"/>
    </row>
    <row r="4030" spans="1:15" s="886" customFormat="1">
      <c r="A4030" s="883"/>
      <c r="B4030" s="1152"/>
      <c r="C4030" s="884"/>
      <c r="D4030" s="884"/>
      <c r="E4030" s="884"/>
      <c r="F4030" s="895"/>
      <c r="H4030" s="1153"/>
      <c r="J4030" s="1154"/>
      <c r="K4030" s="827"/>
      <c r="L4030" s="1537"/>
      <c r="M4030" s="1537"/>
      <c r="N4030" s="1067"/>
      <c r="O4030" s="1067"/>
    </row>
    <row r="4031" spans="1:15" s="886" customFormat="1">
      <c r="A4031" s="883"/>
      <c r="B4031" s="1152"/>
      <c r="C4031" s="884"/>
      <c r="D4031" s="884"/>
      <c r="E4031" s="884"/>
      <c r="F4031" s="895"/>
      <c r="H4031" s="1153"/>
      <c r="J4031" s="1154"/>
      <c r="K4031" s="827"/>
      <c r="L4031" s="1537"/>
      <c r="M4031" s="1537"/>
      <c r="N4031" s="1067"/>
      <c r="O4031" s="1067"/>
    </row>
    <row r="4032" spans="1:15" s="886" customFormat="1">
      <c r="A4032" s="883"/>
      <c r="B4032" s="1152"/>
      <c r="C4032" s="884"/>
      <c r="D4032" s="884"/>
      <c r="E4032" s="884"/>
      <c r="F4032" s="895"/>
      <c r="H4032" s="1153"/>
      <c r="J4032" s="1154"/>
      <c r="K4032" s="827"/>
      <c r="L4032" s="1537"/>
      <c r="M4032" s="1537"/>
      <c r="N4032" s="1067"/>
      <c r="O4032" s="1067"/>
    </row>
    <row r="4033" spans="1:15" s="886" customFormat="1">
      <c r="A4033" s="883"/>
      <c r="B4033" s="1152"/>
      <c r="C4033" s="884"/>
      <c r="D4033" s="884"/>
      <c r="E4033" s="884"/>
      <c r="F4033" s="895"/>
      <c r="H4033" s="1153"/>
      <c r="J4033" s="1154"/>
      <c r="K4033" s="827"/>
      <c r="L4033" s="1537"/>
      <c r="M4033" s="1537"/>
      <c r="N4033" s="1067"/>
      <c r="O4033" s="1067"/>
    </row>
    <row r="4034" spans="1:15" s="886" customFormat="1">
      <c r="A4034" s="883"/>
      <c r="B4034" s="1152"/>
      <c r="C4034" s="884"/>
      <c r="D4034" s="884"/>
      <c r="E4034" s="884"/>
      <c r="F4034" s="895"/>
      <c r="H4034" s="1153"/>
      <c r="J4034" s="1154"/>
      <c r="K4034" s="827"/>
      <c r="L4034" s="1537"/>
      <c r="M4034" s="1537"/>
      <c r="N4034" s="1067"/>
      <c r="O4034" s="1067"/>
    </row>
    <row r="4035" spans="1:15" s="886" customFormat="1">
      <c r="A4035" s="883"/>
      <c r="B4035" s="1152"/>
      <c r="C4035" s="884"/>
      <c r="D4035" s="884"/>
      <c r="E4035" s="884"/>
      <c r="F4035" s="895"/>
      <c r="H4035" s="1153"/>
      <c r="J4035" s="1154"/>
      <c r="K4035" s="827"/>
      <c r="L4035" s="1537"/>
      <c r="M4035" s="1537"/>
      <c r="N4035" s="1067"/>
      <c r="O4035" s="1067"/>
    </row>
    <row r="4036" spans="1:15" s="886" customFormat="1">
      <c r="A4036" s="883"/>
      <c r="B4036" s="1152"/>
      <c r="C4036" s="884"/>
      <c r="D4036" s="884"/>
      <c r="E4036" s="884"/>
      <c r="F4036" s="895"/>
      <c r="H4036" s="1153"/>
      <c r="J4036" s="1154"/>
      <c r="K4036" s="827"/>
      <c r="L4036" s="1537"/>
      <c r="M4036" s="1537"/>
      <c r="N4036" s="1067"/>
      <c r="O4036" s="1067"/>
    </row>
    <row r="4037" spans="1:15" s="886" customFormat="1">
      <c r="A4037" s="883"/>
      <c r="B4037" s="1152"/>
      <c r="C4037" s="884"/>
      <c r="D4037" s="884"/>
      <c r="E4037" s="884"/>
      <c r="F4037" s="895"/>
      <c r="H4037" s="1153"/>
      <c r="J4037" s="1154"/>
      <c r="K4037" s="827"/>
      <c r="L4037" s="1537"/>
      <c r="M4037" s="1537"/>
      <c r="N4037" s="1067"/>
      <c r="O4037" s="1067"/>
    </row>
    <row r="4038" spans="1:15" s="886" customFormat="1">
      <c r="A4038" s="883"/>
      <c r="B4038" s="1152"/>
      <c r="C4038" s="884"/>
      <c r="D4038" s="884"/>
      <c r="E4038" s="884"/>
      <c r="F4038" s="895"/>
      <c r="H4038" s="1153"/>
      <c r="J4038" s="1154"/>
      <c r="K4038" s="827"/>
      <c r="L4038" s="1537"/>
      <c r="M4038" s="1537"/>
      <c r="N4038" s="1067"/>
      <c r="O4038" s="1067"/>
    </row>
    <row r="4039" spans="1:15" s="886" customFormat="1">
      <c r="A4039" s="883"/>
      <c r="B4039" s="1152"/>
      <c r="C4039" s="884"/>
      <c r="D4039" s="884"/>
      <c r="E4039" s="884"/>
      <c r="F4039" s="895"/>
      <c r="H4039" s="1153"/>
      <c r="J4039" s="1154"/>
      <c r="K4039" s="827"/>
      <c r="L4039" s="1537"/>
      <c r="M4039" s="1537"/>
      <c r="N4039" s="1067"/>
      <c r="O4039" s="1067"/>
    </row>
    <row r="4040" spans="1:15" s="886" customFormat="1">
      <c r="A4040" s="883"/>
      <c r="B4040" s="1152"/>
      <c r="C4040" s="884"/>
      <c r="D4040" s="884"/>
      <c r="E4040" s="884"/>
      <c r="F4040" s="895"/>
      <c r="H4040" s="1153"/>
      <c r="J4040" s="1154"/>
      <c r="K4040" s="827"/>
      <c r="L4040" s="1537"/>
      <c r="M4040" s="1537"/>
      <c r="N4040" s="1067"/>
      <c r="O4040" s="1067"/>
    </row>
    <row r="4041" spans="1:15" s="886" customFormat="1">
      <c r="A4041" s="883"/>
      <c r="B4041" s="1152"/>
      <c r="C4041" s="884"/>
      <c r="D4041" s="884"/>
      <c r="E4041" s="884"/>
      <c r="F4041" s="895"/>
      <c r="H4041" s="1153"/>
      <c r="J4041" s="1154"/>
      <c r="K4041" s="827"/>
      <c r="L4041" s="1537"/>
      <c r="M4041" s="1537"/>
      <c r="N4041" s="1067"/>
      <c r="O4041" s="1067"/>
    </row>
    <row r="4042" spans="1:15" s="886" customFormat="1">
      <c r="A4042" s="883"/>
      <c r="B4042" s="1152"/>
      <c r="C4042" s="884"/>
      <c r="D4042" s="884"/>
      <c r="E4042" s="884"/>
      <c r="F4042" s="895"/>
      <c r="H4042" s="1153"/>
      <c r="J4042" s="1154"/>
      <c r="K4042" s="827"/>
      <c r="L4042" s="1537"/>
      <c r="M4042" s="1537"/>
      <c r="N4042" s="1067"/>
      <c r="O4042" s="1067"/>
    </row>
    <row r="4043" spans="1:15" s="886" customFormat="1">
      <c r="A4043" s="883"/>
      <c r="B4043" s="1152"/>
      <c r="C4043" s="884"/>
      <c r="D4043" s="884"/>
      <c r="E4043" s="884"/>
      <c r="F4043" s="895"/>
      <c r="H4043" s="1153"/>
      <c r="J4043" s="1154"/>
      <c r="K4043" s="827"/>
      <c r="L4043" s="1537"/>
      <c r="M4043" s="1537"/>
      <c r="N4043" s="1067"/>
      <c r="O4043" s="1067"/>
    </row>
    <row r="4044" spans="1:15" s="886" customFormat="1">
      <c r="A4044" s="883"/>
      <c r="B4044" s="1152"/>
      <c r="C4044" s="884"/>
      <c r="D4044" s="884"/>
      <c r="E4044" s="884"/>
      <c r="F4044" s="895"/>
      <c r="H4044" s="1153"/>
      <c r="J4044" s="1154"/>
      <c r="K4044" s="827"/>
      <c r="L4044" s="1537"/>
      <c r="M4044" s="1537"/>
      <c r="N4044" s="1067"/>
      <c r="O4044" s="1067"/>
    </row>
    <row r="4045" spans="1:15" s="886" customFormat="1">
      <c r="A4045" s="883"/>
      <c r="B4045" s="1152"/>
      <c r="C4045" s="884"/>
      <c r="D4045" s="884"/>
      <c r="E4045" s="884"/>
      <c r="F4045" s="895"/>
      <c r="H4045" s="1153"/>
      <c r="J4045" s="1154"/>
      <c r="K4045" s="827"/>
      <c r="L4045" s="1537"/>
      <c r="M4045" s="1537"/>
      <c r="N4045" s="1067"/>
      <c r="O4045" s="1067"/>
    </row>
    <row r="4046" spans="1:15" s="886" customFormat="1">
      <c r="A4046" s="883"/>
      <c r="B4046" s="1152"/>
      <c r="C4046" s="884"/>
      <c r="D4046" s="884"/>
      <c r="E4046" s="884"/>
      <c r="F4046" s="895"/>
      <c r="H4046" s="1153"/>
      <c r="J4046" s="1154"/>
      <c r="K4046" s="827"/>
      <c r="L4046" s="1537"/>
      <c r="M4046" s="1537"/>
      <c r="N4046" s="1067"/>
      <c r="O4046" s="1067"/>
    </row>
    <row r="4047" spans="1:15" s="886" customFormat="1">
      <c r="A4047" s="883"/>
      <c r="B4047" s="1152"/>
      <c r="C4047" s="884"/>
      <c r="D4047" s="884"/>
      <c r="E4047" s="884"/>
      <c r="F4047" s="895"/>
      <c r="H4047" s="1153"/>
      <c r="J4047" s="1154"/>
      <c r="K4047" s="827"/>
      <c r="L4047" s="1537"/>
      <c r="M4047" s="1537"/>
      <c r="N4047" s="1067"/>
      <c r="O4047" s="1067"/>
    </row>
    <row r="4048" spans="1:15" s="886" customFormat="1">
      <c r="A4048" s="883"/>
      <c r="B4048" s="1152"/>
      <c r="C4048" s="884"/>
      <c r="D4048" s="884"/>
      <c r="E4048" s="884"/>
      <c r="F4048" s="895"/>
      <c r="H4048" s="1153"/>
      <c r="J4048" s="1154"/>
      <c r="K4048" s="827"/>
      <c r="L4048" s="1537"/>
      <c r="M4048" s="1537"/>
      <c r="N4048" s="1067"/>
      <c r="O4048" s="1067"/>
    </row>
    <row r="4049" spans="1:15" s="886" customFormat="1">
      <c r="A4049" s="883"/>
      <c r="B4049" s="1152"/>
      <c r="C4049" s="884"/>
      <c r="D4049" s="884"/>
      <c r="E4049" s="884"/>
      <c r="F4049" s="895"/>
      <c r="H4049" s="1153"/>
      <c r="J4049" s="1154"/>
      <c r="K4049" s="827"/>
      <c r="L4049" s="1537"/>
      <c r="M4049" s="1537"/>
      <c r="N4049" s="1067"/>
      <c r="O4049" s="1067"/>
    </row>
    <row r="4050" spans="1:15" s="886" customFormat="1">
      <c r="A4050" s="883"/>
      <c r="B4050" s="1152"/>
      <c r="C4050" s="884"/>
      <c r="D4050" s="884"/>
      <c r="E4050" s="884"/>
      <c r="F4050" s="895"/>
      <c r="H4050" s="1153"/>
      <c r="J4050" s="1154"/>
      <c r="K4050" s="827"/>
      <c r="L4050" s="1537"/>
      <c r="M4050" s="1537"/>
      <c r="N4050" s="1067"/>
      <c r="O4050" s="1067"/>
    </row>
    <row r="4051" spans="1:15" s="886" customFormat="1">
      <c r="A4051" s="883"/>
      <c r="B4051" s="1152"/>
      <c r="C4051" s="884"/>
      <c r="D4051" s="884"/>
      <c r="E4051" s="884"/>
      <c r="F4051" s="895"/>
      <c r="H4051" s="1153"/>
      <c r="J4051" s="1154"/>
      <c r="K4051" s="827"/>
      <c r="L4051" s="1537"/>
      <c r="M4051" s="1537"/>
      <c r="N4051" s="1067"/>
      <c r="O4051" s="1067"/>
    </row>
    <row r="4052" spans="1:15" s="886" customFormat="1">
      <c r="A4052" s="883"/>
      <c r="B4052" s="1152"/>
      <c r="C4052" s="884"/>
      <c r="D4052" s="884"/>
      <c r="E4052" s="884"/>
      <c r="F4052" s="895"/>
      <c r="H4052" s="1153"/>
      <c r="J4052" s="1154"/>
      <c r="K4052" s="827"/>
      <c r="L4052" s="1537"/>
      <c r="M4052" s="1537"/>
      <c r="N4052" s="1067"/>
      <c r="O4052" s="1067"/>
    </row>
    <row r="4053" spans="1:15" s="886" customFormat="1">
      <c r="A4053" s="883"/>
      <c r="B4053" s="1152"/>
      <c r="C4053" s="884"/>
      <c r="D4053" s="884"/>
      <c r="E4053" s="884"/>
      <c r="F4053" s="895"/>
      <c r="H4053" s="1153"/>
      <c r="J4053" s="1154"/>
      <c r="K4053" s="827"/>
      <c r="L4053" s="1537"/>
      <c r="M4053" s="1537"/>
      <c r="N4053" s="1067"/>
      <c r="O4053" s="1067"/>
    </row>
    <row r="4054" spans="1:15" s="886" customFormat="1">
      <c r="A4054" s="883"/>
      <c r="B4054" s="1152"/>
      <c r="C4054" s="884"/>
      <c r="D4054" s="884"/>
      <c r="E4054" s="884"/>
      <c r="F4054" s="895"/>
      <c r="H4054" s="1153"/>
      <c r="J4054" s="1154"/>
      <c r="K4054" s="827"/>
      <c r="L4054" s="1537"/>
      <c r="M4054" s="1537"/>
      <c r="N4054" s="1067"/>
      <c r="O4054" s="1067"/>
    </row>
    <row r="4055" spans="1:15" s="886" customFormat="1">
      <c r="A4055" s="883"/>
      <c r="B4055" s="1152"/>
      <c r="C4055" s="884"/>
      <c r="D4055" s="884"/>
      <c r="E4055" s="884"/>
      <c r="F4055" s="895"/>
      <c r="H4055" s="1153"/>
      <c r="J4055" s="1154"/>
      <c r="K4055" s="827"/>
      <c r="L4055" s="1537"/>
      <c r="M4055" s="1537"/>
      <c r="N4055" s="1067"/>
      <c r="O4055" s="1067"/>
    </row>
    <row r="4056" spans="1:15" s="886" customFormat="1">
      <c r="A4056" s="883"/>
      <c r="B4056" s="1152"/>
      <c r="C4056" s="884"/>
      <c r="D4056" s="884"/>
      <c r="E4056" s="884"/>
      <c r="F4056" s="895"/>
      <c r="H4056" s="1153"/>
      <c r="J4056" s="1154"/>
      <c r="K4056" s="827"/>
      <c r="L4056" s="1537"/>
      <c r="M4056" s="1537"/>
      <c r="N4056" s="1067"/>
      <c r="O4056" s="1067"/>
    </row>
    <row r="4057" spans="1:15" s="886" customFormat="1">
      <c r="A4057" s="883"/>
      <c r="B4057" s="1152"/>
      <c r="C4057" s="884"/>
      <c r="D4057" s="884"/>
      <c r="E4057" s="884"/>
      <c r="F4057" s="895"/>
      <c r="H4057" s="1153"/>
      <c r="J4057" s="1154"/>
      <c r="K4057" s="827"/>
      <c r="L4057" s="1537"/>
      <c r="M4057" s="1537"/>
      <c r="N4057" s="1067"/>
      <c r="O4057" s="1067"/>
    </row>
    <row r="4058" spans="1:15" s="886" customFormat="1">
      <c r="A4058" s="883"/>
      <c r="B4058" s="1152"/>
      <c r="C4058" s="884"/>
      <c r="D4058" s="884"/>
      <c r="E4058" s="884"/>
      <c r="F4058" s="895"/>
      <c r="H4058" s="1153"/>
      <c r="J4058" s="1154"/>
      <c r="K4058" s="827"/>
      <c r="L4058" s="1537"/>
      <c r="M4058" s="1537"/>
      <c r="N4058" s="1067"/>
      <c r="O4058" s="1067"/>
    </row>
    <row r="4059" spans="1:15" s="886" customFormat="1">
      <c r="A4059" s="883"/>
      <c r="B4059" s="1152"/>
      <c r="C4059" s="884"/>
      <c r="D4059" s="884"/>
      <c r="E4059" s="884"/>
      <c r="F4059" s="895"/>
      <c r="H4059" s="1153"/>
      <c r="J4059" s="1154"/>
      <c r="K4059" s="827"/>
      <c r="L4059" s="1537"/>
      <c r="M4059" s="1537"/>
      <c r="N4059" s="1067"/>
      <c r="O4059" s="1067"/>
    </row>
    <row r="4060" spans="1:15" s="886" customFormat="1">
      <c r="A4060" s="883"/>
      <c r="B4060" s="1152"/>
      <c r="C4060" s="884"/>
      <c r="D4060" s="884"/>
      <c r="E4060" s="884"/>
      <c r="F4060" s="895"/>
      <c r="H4060" s="1153"/>
      <c r="J4060" s="1154"/>
      <c r="K4060" s="827"/>
      <c r="L4060" s="1537"/>
      <c r="M4060" s="1537"/>
      <c r="N4060" s="1067"/>
      <c r="O4060" s="1067"/>
    </row>
    <row r="4061" spans="1:15" s="886" customFormat="1">
      <c r="A4061" s="883"/>
      <c r="B4061" s="1152"/>
      <c r="C4061" s="884"/>
      <c r="D4061" s="884"/>
      <c r="E4061" s="884"/>
      <c r="F4061" s="895"/>
      <c r="H4061" s="1153"/>
      <c r="J4061" s="1154"/>
      <c r="K4061" s="827"/>
      <c r="L4061" s="1537"/>
      <c r="M4061" s="1537"/>
      <c r="N4061" s="1067"/>
      <c r="O4061" s="1067"/>
    </row>
    <row r="4062" spans="1:15" s="886" customFormat="1">
      <c r="A4062" s="883"/>
      <c r="B4062" s="1152"/>
      <c r="C4062" s="884"/>
      <c r="D4062" s="884"/>
      <c r="E4062" s="884"/>
      <c r="F4062" s="895"/>
      <c r="H4062" s="1153"/>
      <c r="J4062" s="1154"/>
      <c r="K4062" s="827"/>
      <c r="L4062" s="1537"/>
      <c r="M4062" s="1537"/>
      <c r="N4062" s="1067"/>
      <c r="O4062" s="1067"/>
    </row>
    <row r="4063" spans="1:15" s="886" customFormat="1">
      <c r="A4063" s="883"/>
      <c r="B4063" s="1152"/>
      <c r="C4063" s="884"/>
      <c r="D4063" s="884"/>
      <c r="E4063" s="884"/>
      <c r="F4063" s="895"/>
      <c r="H4063" s="1153"/>
      <c r="J4063" s="1154"/>
      <c r="K4063" s="827"/>
      <c r="L4063" s="1537"/>
      <c r="M4063" s="1537"/>
      <c r="N4063" s="1067"/>
      <c r="O4063" s="1067"/>
    </row>
    <row r="4064" spans="1:15" s="886" customFormat="1">
      <c r="A4064" s="883"/>
      <c r="B4064" s="1152"/>
      <c r="C4064" s="884"/>
      <c r="D4064" s="884"/>
      <c r="E4064" s="884"/>
      <c r="F4064" s="895"/>
      <c r="H4064" s="1153"/>
      <c r="J4064" s="1154"/>
      <c r="K4064" s="827"/>
      <c r="L4064" s="1537"/>
      <c r="M4064" s="1537"/>
      <c r="N4064" s="1067"/>
      <c r="O4064" s="1067"/>
    </row>
    <row r="4065" spans="1:15" s="886" customFormat="1">
      <c r="A4065" s="883"/>
      <c r="B4065" s="1152"/>
      <c r="C4065" s="884"/>
      <c r="D4065" s="884"/>
      <c r="E4065" s="884"/>
      <c r="F4065" s="895"/>
      <c r="H4065" s="1153"/>
      <c r="J4065" s="1154"/>
      <c r="K4065" s="827"/>
      <c r="L4065" s="1537"/>
      <c r="M4065" s="1537"/>
      <c r="N4065" s="1067"/>
      <c r="O4065" s="1067"/>
    </row>
    <row r="4066" spans="1:15" s="886" customFormat="1">
      <c r="A4066" s="883"/>
      <c r="B4066" s="1152"/>
      <c r="C4066" s="884"/>
      <c r="D4066" s="884"/>
      <c r="E4066" s="884"/>
      <c r="F4066" s="895"/>
      <c r="H4066" s="1153"/>
      <c r="J4066" s="1154"/>
      <c r="K4066" s="827"/>
      <c r="L4066" s="1537"/>
      <c r="M4066" s="1537"/>
      <c r="N4066" s="1067"/>
      <c r="O4066" s="1067"/>
    </row>
    <row r="4067" spans="1:15" s="886" customFormat="1">
      <c r="A4067" s="883"/>
      <c r="B4067" s="1152"/>
      <c r="C4067" s="884"/>
      <c r="D4067" s="884"/>
      <c r="E4067" s="884"/>
      <c r="F4067" s="895"/>
      <c r="H4067" s="1153"/>
      <c r="J4067" s="1154"/>
      <c r="K4067" s="827"/>
      <c r="L4067" s="1537"/>
      <c r="M4067" s="1537"/>
      <c r="N4067" s="1067"/>
      <c r="O4067" s="1067"/>
    </row>
    <row r="4068" spans="1:15" s="886" customFormat="1">
      <c r="A4068" s="883"/>
      <c r="B4068" s="1152"/>
      <c r="C4068" s="884"/>
      <c r="D4068" s="884"/>
      <c r="E4068" s="884"/>
      <c r="F4068" s="895"/>
      <c r="H4068" s="1153"/>
      <c r="J4068" s="1154"/>
      <c r="K4068" s="827"/>
      <c r="L4068" s="1537"/>
      <c r="M4068" s="1537"/>
      <c r="N4068" s="1067"/>
      <c r="O4068" s="1067"/>
    </row>
    <row r="4069" spans="1:15" s="886" customFormat="1">
      <c r="A4069" s="883"/>
      <c r="B4069" s="1152"/>
      <c r="C4069" s="884"/>
      <c r="D4069" s="884"/>
      <c r="E4069" s="884"/>
      <c r="F4069" s="895"/>
      <c r="H4069" s="1153"/>
      <c r="J4069" s="1154"/>
      <c r="K4069" s="827"/>
      <c r="L4069" s="1537"/>
      <c r="M4069" s="1537"/>
      <c r="N4069" s="1067"/>
      <c r="O4069" s="1067"/>
    </row>
    <row r="4070" spans="1:15" s="886" customFormat="1">
      <c r="A4070" s="883"/>
      <c r="B4070" s="1152"/>
      <c r="C4070" s="884"/>
      <c r="D4070" s="884"/>
      <c r="E4070" s="884"/>
      <c r="F4070" s="895"/>
      <c r="H4070" s="1153"/>
      <c r="J4070" s="1154"/>
      <c r="K4070" s="827"/>
      <c r="L4070" s="1537"/>
      <c r="M4070" s="1537"/>
      <c r="N4070" s="1067"/>
      <c r="O4070" s="1067"/>
    </row>
    <row r="4071" spans="1:15" s="886" customFormat="1">
      <c r="A4071" s="883"/>
      <c r="B4071" s="1152"/>
      <c r="C4071" s="884"/>
      <c r="D4071" s="884"/>
      <c r="E4071" s="884"/>
      <c r="F4071" s="895"/>
      <c r="H4071" s="1153"/>
      <c r="J4071" s="1154"/>
      <c r="K4071" s="827"/>
      <c r="L4071" s="1537"/>
      <c r="M4071" s="1537"/>
      <c r="N4071" s="1067"/>
      <c r="O4071" s="1067"/>
    </row>
    <row r="4072" spans="1:15" s="886" customFormat="1">
      <c r="A4072" s="883"/>
      <c r="B4072" s="1152"/>
      <c r="C4072" s="884"/>
      <c r="D4072" s="884"/>
      <c r="E4072" s="884"/>
      <c r="F4072" s="895"/>
      <c r="H4072" s="1153"/>
      <c r="J4072" s="1154"/>
      <c r="K4072" s="827"/>
      <c r="L4072" s="1537"/>
      <c r="M4072" s="1537"/>
      <c r="N4072" s="1067"/>
      <c r="O4072" s="1067"/>
    </row>
    <row r="4073" spans="1:15" s="886" customFormat="1">
      <c r="A4073" s="883"/>
      <c r="B4073" s="1152"/>
      <c r="C4073" s="884"/>
      <c r="D4073" s="884"/>
      <c r="E4073" s="884"/>
      <c r="F4073" s="895"/>
      <c r="H4073" s="1153"/>
      <c r="J4073" s="1154"/>
      <c r="K4073" s="827"/>
      <c r="L4073" s="1537"/>
      <c r="M4073" s="1537"/>
      <c r="N4073" s="1067"/>
      <c r="O4073" s="1067"/>
    </row>
    <row r="4074" spans="1:15" s="886" customFormat="1">
      <c r="A4074" s="883"/>
      <c r="B4074" s="1152"/>
      <c r="C4074" s="884"/>
      <c r="D4074" s="884"/>
      <c r="E4074" s="884"/>
      <c r="F4074" s="895"/>
      <c r="H4074" s="1153"/>
      <c r="J4074" s="1154"/>
      <c r="K4074" s="827"/>
      <c r="L4074" s="1537"/>
      <c r="M4074" s="1537"/>
      <c r="N4074" s="1067"/>
      <c r="O4074" s="1067"/>
    </row>
    <row r="4075" spans="1:15" s="886" customFormat="1">
      <c r="A4075" s="883"/>
      <c r="B4075" s="1152"/>
      <c r="C4075" s="884"/>
      <c r="D4075" s="884"/>
      <c r="E4075" s="884"/>
      <c r="F4075" s="895"/>
      <c r="H4075" s="1153"/>
      <c r="J4075" s="1154"/>
      <c r="K4075" s="827"/>
      <c r="L4075" s="1537"/>
      <c r="M4075" s="1537"/>
      <c r="N4075" s="1067"/>
      <c r="O4075" s="1067"/>
    </row>
    <row r="4076" spans="1:15" s="886" customFormat="1">
      <c r="A4076" s="883"/>
      <c r="B4076" s="1152"/>
      <c r="C4076" s="884"/>
      <c r="D4076" s="884"/>
      <c r="E4076" s="884"/>
      <c r="F4076" s="895"/>
      <c r="H4076" s="1153"/>
      <c r="J4076" s="1154"/>
      <c r="K4076" s="827"/>
      <c r="L4076" s="1537"/>
      <c r="M4076" s="1537"/>
      <c r="N4076" s="1067"/>
      <c r="O4076" s="1067"/>
    </row>
    <row r="4077" spans="1:15" s="886" customFormat="1">
      <c r="A4077" s="883"/>
      <c r="B4077" s="1152"/>
      <c r="C4077" s="884"/>
      <c r="D4077" s="884"/>
      <c r="E4077" s="884"/>
      <c r="F4077" s="895"/>
      <c r="H4077" s="1153"/>
      <c r="J4077" s="1154"/>
      <c r="K4077" s="827"/>
      <c r="L4077" s="1537"/>
      <c r="M4077" s="1537"/>
      <c r="N4077" s="1067"/>
      <c r="O4077" s="1067"/>
    </row>
    <row r="4078" spans="1:15" s="886" customFormat="1">
      <c r="A4078" s="883"/>
      <c r="B4078" s="1152"/>
      <c r="C4078" s="884"/>
      <c r="D4078" s="884"/>
      <c r="E4078" s="884"/>
      <c r="F4078" s="895"/>
      <c r="H4078" s="1153"/>
      <c r="J4078" s="1154"/>
      <c r="K4078" s="827"/>
      <c r="L4078" s="1537"/>
      <c r="M4078" s="1537"/>
      <c r="N4078" s="1067"/>
      <c r="O4078" s="1067"/>
    </row>
    <row r="4079" spans="1:15" s="886" customFormat="1">
      <c r="A4079" s="883"/>
      <c r="B4079" s="1152"/>
      <c r="C4079" s="884"/>
      <c r="D4079" s="884"/>
      <c r="E4079" s="884"/>
      <c r="F4079" s="895"/>
      <c r="H4079" s="1153"/>
      <c r="J4079" s="1154"/>
      <c r="K4079" s="827"/>
      <c r="L4079" s="1537"/>
      <c r="M4079" s="1537"/>
      <c r="N4079" s="1067"/>
      <c r="O4079" s="1067"/>
    </row>
    <row r="4080" spans="1:15" s="886" customFormat="1">
      <c r="A4080" s="883"/>
      <c r="B4080" s="1152"/>
      <c r="C4080" s="884"/>
      <c r="D4080" s="884"/>
      <c r="E4080" s="884"/>
      <c r="F4080" s="895"/>
      <c r="H4080" s="1153"/>
      <c r="J4080" s="1154"/>
      <c r="K4080" s="827"/>
      <c r="L4080" s="1537"/>
      <c r="M4080" s="1537"/>
      <c r="N4080" s="1067"/>
      <c r="O4080" s="1067"/>
    </row>
    <row r="4081" spans="1:15" s="886" customFormat="1">
      <c r="A4081" s="883"/>
      <c r="B4081" s="1152"/>
      <c r="C4081" s="884"/>
      <c r="D4081" s="884"/>
      <c r="E4081" s="884"/>
      <c r="F4081" s="895"/>
      <c r="H4081" s="1153"/>
      <c r="J4081" s="1154"/>
      <c r="K4081" s="827"/>
      <c r="L4081" s="1537"/>
      <c r="M4081" s="1537"/>
      <c r="N4081" s="1067"/>
      <c r="O4081" s="1067"/>
    </row>
    <row r="4082" spans="1:15" s="886" customFormat="1">
      <c r="A4082" s="883"/>
      <c r="B4082" s="1152"/>
      <c r="C4082" s="884"/>
      <c r="D4082" s="884"/>
      <c r="E4082" s="884"/>
      <c r="F4082" s="895"/>
      <c r="H4082" s="1153"/>
      <c r="J4082" s="1154"/>
      <c r="K4082" s="827"/>
      <c r="L4082" s="1537"/>
      <c r="M4082" s="1537"/>
      <c r="N4082" s="1067"/>
      <c r="O4082" s="1067"/>
    </row>
    <row r="4083" spans="1:15" s="886" customFormat="1">
      <c r="A4083" s="883"/>
      <c r="B4083" s="1152"/>
      <c r="C4083" s="884"/>
      <c r="D4083" s="884"/>
      <c r="E4083" s="884"/>
      <c r="F4083" s="895"/>
      <c r="H4083" s="1153"/>
      <c r="J4083" s="1154"/>
      <c r="K4083" s="827"/>
      <c r="L4083" s="1537"/>
      <c r="M4083" s="1537"/>
      <c r="N4083" s="1067"/>
      <c r="O4083" s="1067"/>
    </row>
    <row r="4084" spans="1:15" s="886" customFormat="1">
      <c r="A4084" s="883"/>
      <c r="B4084" s="1152"/>
      <c r="C4084" s="884"/>
      <c r="D4084" s="884"/>
      <c r="E4084" s="884"/>
      <c r="F4084" s="895"/>
      <c r="H4084" s="1153"/>
      <c r="J4084" s="1154"/>
      <c r="K4084" s="827"/>
      <c r="L4084" s="1537"/>
      <c r="M4084" s="1537"/>
      <c r="N4084" s="1067"/>
      <c r="O4084" s="1067"/>
    </row>
    <row r="4085" spans="1:15" s="886" customFormat="1">
      <c r="A4085" s="883"/>
      <c r="B4085" s="1152"/>
      <c r="C4085" s="884"/>
      <c r="D4085" s="884"/>
      <c r="E4085" s="884"/>
      <c r="F4085" s="895"/>
      <c r="H4085" s="1153"/>
      <c r="J4085" s="1154"/>
      <c r="K4085" s="827"/>
      <c r="L4085" s="1537"/>
      <c r="M4085" s="1537"/>
      <c r="N4085" s="1067"/>
      <c r="O4085" s="1067"/>
    </row>
    <row r="4086" spans="1:15" s="886" customFormat="1">
      <c r="A4086" s="883"/>
      <c r="B4086" s="1152"/>
      <c r="C4086" s="884"/>
      <c r="D4086" s="884"/>
      <c r="E4086" s="884"/>
      <c r="F4086" s="895"/>
      <c r="H4086" s="1153"/>
      <c r="J4086" s="1154"/>
      <c r="K4086" s="827"/>
      <c r="L4086" s="1537"/>
      <c r="M4086" s="1537"/>
      <c r="N4086" s="1067"/>
      <c r="O4086" s="1067"/>
    </row>
    <row r="4087" spans="1:15" s="886" customFormat="1">
      <c r="A4087" s="883"/>
      <c r="B4087" s="1152"/>
      <c r="C4087" s="884"/>
      <c r="D4087" s="884"/>
      <c r="E4087" s="884"/>
      <c r="F4087" s="895"/>
      <c r="H4087" s="1153"/>
      <c r="J4087" s="1154"/>
      <c r="K4087" s="827"/>
      <c r="L4087" s="1537"/>
      <c r="M4087" s="1537"/>
      <c r="N4087" s="1067"/>
      <c r="O4087" s="1067"/>
    </row>
    <row r="4088" spans="1:15" s="886" customFormat="1">
      <c r="A4088" s="883"/>
      <c r="B4088" s="1152"/>
      <c r="C4088" s="884"/>
      <c r="D4088" s="884"/>
      <c r="E4088" s="884"/>
      <c r="F4088" s="895"/>
      <c r="H4088" s="1153"/>
      <c r="J4088" s="1154"/>
      <c r="K4088" s="827"/>
      <c r="L4088" s="1537"/>
      <c r="M4088" s="1537"/>
      <c r="N4088" s="1067"/>
      <c r="O4088" s="1067"/>
    </row>
    <row r="4089" spans="1:15" s="886" customFormat="1">
      <c r="A4089" s="883"/>
      <c r="B4089" s="1152"/>
      <c r="C4089" s="884"/>
      <c r="D4089" s="884"/>
      <c r="E4089" s="884"/>
      <c r="F4089" s="895"/>
      <c r="H4089" s="1153"/>
      <c r="J4089" s="1154"/>
      <c r="K4089" s="827"/>
      <c r="L4089" s="1537"/>
      <c r="M4089" s="1537"/>
      <c r="N4089" s="1067"/>
      <c r="O4089" s="1067"/>
    </row>
    <row r="4090" spans="1:15" s="886" customFormat="1">
      <c r="A4090" s="883"/>
      <c r="B4090" s="1152"/>
      <c r="C4090" s="884"/>
      <c r="D4090" s="884"/>
      <c r="E4090" s="884"/>
      <c r="F4090" s="895"/>
      <c r="H4090" s="1153"/>
      <c r="J4090" s="1154"/>
      <c r="K4090" s="827"/>
      <c r="L4090" s="1537"/>
      <c r="M4090" s="1537"/>
      <c r="N4090" s="1067"/>
      <c r="O4090" s="1067"/>
    </row>
    <row r="4091" spans="1:15" s="886" customFormat="1">
      <c r="A4091" s="883"/>
      <c r="B4091" s="1152"/>
      <c r="C4091" s="884"/>
      <c r="D4091" s="884"/>
      <c r="E4091" s="884"/>
      <c r="F4091" s="895"/>
      <c r="H4091" s="1153"/>
      <c r="J4091" s="1154"/>
      <c r="K4091" s="827"/>
      <c r="L4091" s="1537"/>
      <c r="M4091" s="1537"/>
      <c r="N4091" s="1067"/>
      <c r="O4091" s="1067"/>
    </row>
    <row r="4092" spans="1:15" s="886" customFormat="1">
      <c r="A4092" s="883"/>
      <c r="B4092" s="1152"/>
      <c r="C4092" s="884"/>
      <c r="D4092" s="884"/>
      <c r="E4092" s="884"/>
      <c r="F4092" s="895"/>
      <c r="H4092" s="1153"/>
      <c r="J4092" s="1154"/>
      <c r="K4092" s="827"/>
      <c r="L4092" s="1537"/>
      <c r="M4092" s="1537"/>
      <c r="N4092" s="1067"/>
      <c r="O4092" s="1067"/>
    </row>
    <row r="4093" spans="1:15" s="886" customFormat="1">
      <c r="A4093" s="883"/>
      <c r="B4093" s="1152"/>
      <c r="C4093" s="884"/>
      <c r="D4093" s="884"/>
      <c r="E4093" s="884"/>
      <c r="F4093" s="895"/>
      <c r="H4093" s="1153"/>
      <c r="J4093" s="1154"/>
      <c r="K4093" s="827"/>
      <c r="L4093" s="1537"/>
      <c r="M4093" s="1537"/>
      <c r="N4093" s="1067"/>
      <c r="O4093" s="1067"/>
    </row>
    <row r="4094" spans="1:15" s="886" customFormat="1">
      <c r="A4094" s="883"/>
      <c r="B4094" s="1152"/>
      <c r="C4094" s="884"/>
      <c r="D4094" s="884"/>
      <c r="E4094" s="884"/>
      <c r="F4094" s="895"/>
      <c r="H4094" s="1153"/>
      <c r="J4094" s="1154"/>
      <c r="K4094" s="827"/>
      <c r="L4094" s="1537"/>
      <c r="M4094" s="1537"/>
      <c r="N4094" s="1067"/>
      <c r="O4094" s="1067"/>
    </row>
    <row r="4095" spans="1:15" s="886" customFormat="1">
      <c r="A4095" s="883"/>
      <c r="B4095" s="1152"/>
      <c r="C4095" s="884"/>
      <c r="D4095" s="884"/>
      <c r="E4095" s="884"/>
      <c r="F4095" s="895"/>
      <c r="H4095" s="1153"/>
      <c r="J4095" s="1154"/>
      <c r="K4095" s="827"/>
      <c r="L4095" s="1537"/>
      <c r="M4095" s="1537"/>
      <c r="N4095" s="1067"/>
      <c r="O4095" s="1067"/>
    </row>
    <row r="4096" spans="1:15" s="886" customFormat="1">
      <c r="A4096" s="883"/>
      <c r="B4096" s="1152"/>
      <c r="C4096" s="884"/>
      <c r="D4096" s="884"/>
      <c r="E4096" s="884"/>
      <c r="F4096" s="895"/>
      <c r="H4096" s="1153"/>
      <c r="J4096" s="1154"/>
      <c r="K4096" s="827"/>
      <c r="L4096" s="1537"/>
      <c r="M4096" s="1537"/>
      <c r="N4096" s="1067"/>
      <c r="O4096" s="1067"/>
    </row>
    <row r="4097" spans="1:15" s="886" customFormat="1">
      <c r="A4097" s="883"/>
      <c r="B4097" s="1152"/>
      <c r="C4097" s="884"/>
      <c r="D4097" s="884"/>
      <c r="E4097" s="884"/>
      <c r="F4097" s="895"/>
      <c r="H4097" s="1153"/>
      <c r="J4097" s="1154"/>
      <c r="K4097" s="827"/>
      <c r="L4097" s="1537"/>
      <c r="M4097" s="1537"/>
      <c r="N4097" s="1067"/>
      <c r="O4097" s="1067"/>
    </row>
    <row r="4098" spans="1:15" s="886" customFormat="1">
      <c r="A4098" s="883"/>
      <c r="B4098" s="1152"/>
      <c r="C4098" s="884"/>
      <c r="D4098" s="884"/>
      <c r="E4098" s="884"/>
      <c r="F4098" s="895"/>
      <c r="H4098" s="1153"/>
      <c r="J4098" s="1154"/>
      <c r="K4098" s="827"/>
      <c r="L4098" s="1537"/>
      <c r="M4098" s="1537"/>
      <c r="N4098" s="1067"/>
      <c r="O4098" s="1067"/>
    </row>
    <row r="4099" spans="1:15" s="886" customFormat="1">
      <c r="A4099" s="883"/>
      <c r="B4099" s="1152"/>
      <c r="C4099" s="884"/>
      <c r="D4099" s="884"/>
      <c r="E4099" s="884"/>
      <c r="F4099" s="895"/>
      <c r="H4099" s="1153"/>
      <c r="J4099" s="1154"/>
      <c r="K4099" s="827"/>
      <c r="L4099" s="1537"/>
      <c r="M4099" s="1537"/>
      <c r="N4099" s="1067"/>
      <c r="O4099" s="1067"/>
    </row>
    <row r="4100" spans="1:15" s="886" customFormat="1">
      <c r="A4100" s="883"/>
      <c r="B4100" s="1152"/>
      <c r="C4100" s="884"/>
      <c r="D4100" s="884"/>
      <c r="E4100" s="884"/>
      <c r="F4100" s="895"/>
      <c r="H4100" s="1153"/>
      <c r="J4100" s="1154"/>
      <c r="K4100" s="827"/>
      <c r="L4100" s="1537"/>
      <c r="M4100" s="1537"/>
      <c r="N4100" s="1067"/>
      <c r="O4100" s="1067"/>
    </row>
    <row r="4101" spans="1:15" s="886" customFormat="1">
      <c r="A4101" s="883"/>
      <c r="B4101" s="1152"/>
      <c r="C4101" s="884"/>
      <c r="D4101" s="884"/>
      <c r="E4101" s="884"/>
      <c r="F4101" s="895"/>
      <c r="H4101" s="1153"/>
      <c r="J4101" s="1154"/>
      <c r="K4101" s="827"/>
      <c r="L4101" s="1537"/>
      <c r="M4101" s="1537"/>
      <c r="N4101" s="1067"/>
      <c r="O4101" s="1067"/>
    </row>
    <row r="4102" spans="1:15" s="886" customFormat="1">
      <c r="A4102" s="883"/>
      <c r="B4102" s="1152"/>
      <c r="C4102" s="884"/>
      <c r="D4102" s="884"/>
      <c r="E4102" s="884"/>
      <c r="F4102" s="895"/>
      <c r="H4102" s="1153"/>
      <c r="J4102" s="1154"/>
      <c r="K4102" s="827"/>
      <c r="L4102" s="1537"/>
      <c r="M4102" s="1537"/>
      <c r="N4102" s="1067"/>
      <c r="O4102" s="1067"/>
    </row>
    <row r="4103" spans="1:15" s="886" customFormat="1">
      <c r="A4103" s="883"/>
      <c r="B4103" s="1152"/>
      <c r="C4103" s="884"/>
      <c r="D4103" s="884"/>
      <c r="E4103" s="884"/>
      <c r="F4103" s="895"/>
      <c r="H4103" s="1153"/>
      <c r="J4103" s="1154"/>
      <c r="K4103" s="827"/>
      <c r="L4103" s="1537"/>
      <c r="M4103" s="1537"/>
      <c r="N4103" s="1067"/>
      <c r="O4103" s="1067"/>
    </row>
    <row r="4104" spans="1:15" s="886" customFormat="1">
      <c r="A4104" s="883"/>
      <c r="B4104" s="1152"/>
      <c r="C4104" s="884"/>
      <c r="D4104" s="884"/>
      <c r="E4104" s="884"/>
      <c r="F4104" s="895"/>
      <c r="H4104" s="1153"/>
      <c r="J4104" s="1154"/>
      <c r="K4104" s="827"/>
      <c r="L4104" s="1537"/>
      <c r="M4104" s="1537"/>
      <c r="N4104" s="1067"/>
      <c r="O4104" s="1067"/>
    </row>
    <row r="4105" spans="1:15" s="886" customFormat="1">
      <c r="A4105" s="883"/>
      <c r="B4105" s="1152"/>
      <c r="C4105" s="884"/>
      <c r="D4105" s="884"/>
      <c r="E4105" s="884"/>
      <c r="F4105" s="895"/>
      <c r="H4105" s="1153"/>
      <c r="J4105" s="1154"/>
      <c r="K4105" s="827"/>
      <c r="L4105" s="1537"/>
      <c r="M4105" s="1537"/>
      <c r="N4105" s="1067"/>
      <c r="O4105" s="1067"/>
    </row>
    <row r="4106" spans="1:15" s="886" customFormat="1">
      <c r="A4106" s="883"/>
      <c r="B4106" s="1152"/>
      <c r="C4106" s="884"/>
      <c r="D4106" s="884"/>
      <c r="E4106" s="884"/>
      <c r="F4106" s="895"/>
      <c r="H4106" s="1153"/>
      <c r="J4106" s="1154"/>
      <c r="K4106" s="827"/>
      <c r="L4106" s="1537"/>
      <c r="M4106" s="1537"/>
      <c r="N4106" s="1067"/>
      <c r="O4106" s="1067"/>
    </row>
    <row r="4107" spans="1:15" s="886" customFormat="1">
      <c r="A4107" s="883"/>
      <c r="B4107" s="1152"/>
      <c r="C4107" s="884"/>
      <c r="D4107" s="884"/>
      <c r="E4107" s="884"/>
      <c r="F4107" s="895"/>
      <c r="H4107" s="1153"/>
      <c r="J4107" s="1154"/>
      <c r="K4107" s="827"/>
      <c r="L4107" s="1537"/>
      <c r="M4107" s="1537"/>
      <c r="N4107" s="1067"/>
      <c r="O4107" s="1067"/>
    </row>
    <row r="4108" spans="1:15" s="886" customFormat="1">
      <c r="A4108" s="883"/>
      <c r="B4108" s="1152"/>
      <c r="C4108" s="884"/>
      <c r="D4108" s="884"/>
      <c r="E4108" s="884"/>
      <c r="F4108" s="895"/>
      <c r="H4108" s="1153"/>
      <c r="J4108" s="1154"/>
      <c r="K4108" s="827"/>
      <c r="L4108" s="1537"/>
      <c r="M4108" s="1537"/>
      <c r="N4108" s="1067"/>
      <c r="O4108" s="1067"/>
    </row>
    <row r="4109" spans="1:15" s="886" customFormat="1">
      <c r="A4109" s="883"/>
      <c r="B4109" s="1152"/>
      <c r="C4109" s="884"/>
      <c r="D4109" s="884"/>
      <c r="E4109" s="884"/>
      <c r="F4109" s="895"/>
      <c r="H4109" s="1153"/>
      <c r="J4109" s="1154"/>
      <c r="K4109" s="827"/>
      <c r="L4109" s="1537"/>
      <c r="M4109" s="1537"/>
      <c r="N4109" s="1067"/>
      <c r="O4109" s="1067"/>
    </row>
    <row r="4110" spans="1:15" s="886" customFormat="1">
      <c r="A4110" s="883"/>
      <c r="B4110" s="1152"/>
      <c r="C4110" s="884"/>
      <c r="D4110" s="884"/>
      <c r="E4110" s="884"/>
      <c r="F4110" s="895"/>
      <c r="H4110" s="1153"/>
      <c r="J4110" s="1154"/>
      <c r="K4110" s="827"/>
      <c r="L4110" s="1537"/>
      <c r="M4110" s="1537"/>
      <c r="N4110" s="1067"/>
      <c r="O4110" s="1067"/>
    </row>
    <row r="4111" spans="1:15" s="886" customFormat="1">
      <c r="A4111" s="883"/>
      <c r="B4111" s="1152"/>
      <c r="C4111" s="884"/>
      <c r="D4111" s="884"/>
      <c r="E4111" s="884"/>
      <c r="F4111" s="895"/>
      <c r="H4111" s="1153"/>
      <c r="J4111" s="1154"/>
      <c r="K4111" s="827"/>
      <c r="L4111" s="1537"/>
      <c r="M4111" s="1537"/>
      <c r="N4111" s="1067"/>
      <c r="O4111" s="1067"/>
    </row>
    <row r="4112" spans="1:15" s="886" customFormat="1">
      <c r="A4112" s="883"/>
      <c r="B4112" s="1152"/>
      <c r="C4112" s="884"/>
      <c r="D4112" s="884"/>
      <c r="E4112" s="884"/>
      <c r="F4112" s="895"/>
      <c r="H4112" s="1153"/>
      <c r="J4112" s="1154"/>
      <c r="K4112" s="827"/>
      <c r="L4112" s="1537"/>
      <c r="M4112" s="1537"/>
      <c r="N4112" s="1067"/>
      <c r="O4112" s="1067"/>
    </row>
    <row r="4113" spans="1:15" s="886" customFormat="1">
      <c r="A4113" s="883"/>
      <c r="B4113" s="1152"/>
      <c r="C4113" s="884"/>
      <c r="D4113" s="884"/>
      <c r="E4113" s="884"/>
      <c r="F4113" s="895"/>
      <c r="H4113" s="1153"/>
      <c r="J4113" s="1154"/>
      <c r="K4113" s="827"/>
      <c r="L4113" s="1537"/>
      <c r="M4113" s="1537"/>
      <c r="N4113" s="1067"/>
      <c r="O4113" s="1067"/>
    </row>
    <row r="4114" spans="1:15" s="886" customFormat="1">
      <c r="A4114" s="883"/>
      <c r="B4114" s="1152"/>
      <c r="C4114" s="884"/>
      <c r="D4114" s="884"/>
      <c r="E4114" s="884"/>
      <c r="F4114" s="895"/>
      <c r="H4114" s="1153"/>
      <c r="J4114" s="1154"/>
      <c r="K4114" s="827"/>
      <c r="L4114" s="1537"/>
      <c r="M4114" s="1537"/>
      <c r="N4114" s="1067"/>
      <c r="O4114" s="1067"/>
    </row>
    <row r="4115" spans="1:15" s="886" customFormat="1">
      <c r="A4115" s="883"/>
      <c r="B4115" s="1152"/>
      <c r="C4115" s="884"/>
      <c r="D4115" s="884"/>
      <c r="E4115" s="884"/>
      <c r="F4115" s="895"/>
      <c r="H4115" s="1153"/>
      <c r="J4115" s="1154"/>
      <c r="K4115" s="827"/>
      <c r="L4115" s="1537"/>
      <c r="M4115" s="1537"/>
      <c r="N4115" s="1067"/>
      <c r="O4115" s="1067"/>
    </row>
    <row r="4116" spans="1:15" s="886" customFormat="1">
      <c r="A4116" s="883"/>
      <c r="B4116" s="1152"/>
      <c r="C4116" s="884"/>
      <c r="D4116" s="884"/>
      <c r="E4116" s="884"/>
      <c r="F4116" s="895"/>
      <c r="H4116" s="1153"/>
      <c r="J4116" s="1154"/>
      <c r="K4116" s="827"/>
      <c r="L4116" s="1537"/>
      <c r="M4116" s="1537"/>
      <c r="N4116" s="1067"/>
      <c r="O4116" s="1067"/>
    </row>
    <row r="4117" spans="1:15" s="886" customFormat="1">
      <c r="A4117" s="883"/>
      <c r="B4117" s="1152"/>
      <c r="C4117" s="884"/>
      <c r="D4117" s="884"/>
      <c r="E4117" s="884"/>
      <c r="F4117" s="895"/>
      <c r="H4117" s="1153"/>
      <c r="J4117" s="1154"/>
      <c r="K4117" s="827"/>
      <c r="L4117" s="1537"/>
      <c r="M4117" s="1537"/>
      <c r="N4117" s="1067"/>
      <c r="O4117" s="1067"/>
    </row>
    <row r="4118" spans="1:15" s="886" customFormat="1">
      <c r="A4118" s="883"/>
      <c r="B4118" s="1152"/>
      <c r="C4118" s="884"/>
      <c r="D4118" s="884"/>
      <c r="E4118" s="884"/>
      <c r="F4118" s="895"/>
      <c r="H4118" s="1153"/>
      <c r="J4118" s="1154"/>
      <c r="K4118" s="827"/>
      <c r="L4118" s="1537"/>
      <c r="M4118" s="1537"/>
      <c r="N4118" s="1067"/>
      <c r="O4118" s="1067"/>
    </row>
    <row r="4119" spans="1:15" s="886" customFormat="1">
      <c r="A4119" s="883"/>
      <c r="B4119" s="1152"/>
      <c r="C4119" s="884"/>
      <c r="D4119" s="884"/>
      <c r="E4119" s="884"/>
      <c r="F4119" s="895"/>
      <c r="H4119" s="1153"/>
      <c r="J4119" s="1154"/>
      <c r="K4119" s="827"/>
      <c r="L4119" s="1537"/>
      <c r="M4119" s="1537"/>
      <c r="N4119" s="1067"/>
      <c r="O4119" s="1067"/>
    </row>
    <row r="4120" spans="1:15" s="886" customFormat="1">
      <c r="A4120" s="883"/>
      <c r="B4120" s="1152"/>
      <c r="C4120" s="884"/>
      <c r="D4120" s="884"/>
      <c r="E4120" s="884"/>
      <c r="F4120" s="895"/>
      <c r="H4120" s="1153"/>
      <c r="J4120" s="1154"/>
      <c r="K4120" s="827"/>
      <c r="L4120" s="1537"/>
      <c r="M4120" s="1537"/>
      <c r="N4120" s="1067"/>
      <c r="O4120" s="1067"/>
    </row>
    <row r="4121" spans="1:15" s="886" customFormat="1">
      <c r="A4121" s="883"/>
      <c r="B4121" s="1152"/>
      <c r="C4121" s="884"/>
      <c r="D4121" s="884"/>
      <c r="E4121" s="884"/>
      <c r="F4121" s="895"/>
      <c r="H4121" s="1153"/>
      <c r="J4121" s="1154"/>
      <c r="K4121" s="827"/>
      <c r="L4121" s="1537"/>
      <c r="M4121" s="1537"/>
      <c r="N4121" s="1067"/>
      <c r="O4121" s="1067"/>
    </row>
    <row r="4122" spans="1:15" s="886" customFormat="1">
      <c r="A4122" s="883"/>
      <c r="B4122" s="1152"/>
      <c r="C4122" s="884"/>
      <c r="D4122" s="884"/>
      <c r="E4122" s="884"/>
      <c r="F4122" s="895"/>
      <c r="H4122" s="1153"/>
      <c r="J4122" s="1154"/>
      <c r="K4122" s="827"/>
      <c r="L4122" s="1537"/>
      <c r="M4122" s="1537"/>
      <c r="N4122" s="1067"/>
      <c r="O4122" s="1067"/>
    </row>
    <row r="4123" spans="1:15" s="886" customFormat="1">
      <c r="A4123" s="883"/>
      <c r="B4123" s="1152"/>
      <c r="C4123" s="884"/>
      <c r="D4123" s="884"/>
      <c r="E4123" s="884"/>
      <c r="F4123" s="895"/>
      <c r="H4123" s="1153"/>
      <c r="J4123" s="1154"/>
      <c r="K4123" s="827"/>
      <c r="L4123" s="1537"/>
      <c r="M4123" s="1537"/>
      <c r="N4123" s="1067"/>
      <c r="O4123" s="1067"/>
    </row>
    <row r="4124" spans="1:15" s="886" customFormat="1">
      <c r="A4124" s="883"/>
      <c r="B4124" s="1152"/>
      <c r="C4124" s="884"/>
      <c r="D4124" s="884"/>
      <c r="E4124" s="884"/>
      <c r="F4124" s="895"/>
      <c r="H4124" s="1153"/>
      <c r="J4124" s="1154"/>
      <c r="K4124" s="827"/>
      <c r="L4124" s="1537"/>
      <c r="M4124" s="1537"/>
      <c r="N4124" s="1067"/>
      <c r="O4124" s="1067"/>
    </row>
    <row r="4125" spans="1:15" s="886" customFormat="1">
      <c r="A4125" s="883"/>
      <c r="B4125" s="1152"/>
      <c r="C4125" s="884"/>
      <c r="D4125" s="884"/>
      <c r="E4125" s="884"/>
      <c r="F4125" s="895"/>
      <c r="H4125" s="1153"/>
      <c r="J4125" s="1154"/>
      <c r="K4125" s="827"/>
      <c r="L4125" s="1537"/>
      <c r="M4125" s="1537"/>
      <c r="N4125" s="1067"/>
      <c r="O4125" s="1067"/>
    </row>
    <row r="4126" spans="1:15" s="886" customFormat="1">
      <c r="A4126" s="883"/>
      <c r="B4126" s="1152"/>
      <c r="C4126" s="884"/>
      <c r="D4126" s="884"/>
      <c r="E4126" s="884"/>
      <c r="F4126" s="895"/>
      <c r="H4126" s="1153"/>
      <c r="J4126" s="1154"/>
      <c r="K4126" s="827"/>
      <c r="L4126" s="1537"/>
      <c r="M4126" s="1537"/>
      <c r="N4126" s="1067"/>
      <c r="O4126" s="1067"/>
    </row>
    <row r="4127" spans="1:15" s="886" customFormat="1">
      <c r="A4127" s="883"/>
      <c r="B4127" s="1152"/>
      <c r="C4127" s="884"/>
      <c r="D4127" s="884"/>
      <c r="E4127" s="884"/>
      <c r="F4127" s="895"/>
      <c r="H4127" s="1153"/>
      <c r="J4127" s="1154"/>
      <c r="K4127" s="827"/>
      <c r="L4127" s="1537"/>
      <c r="M4127" s="1537"/>
      <c r="N4127" s="1067"/>
      <c r="O4127" s="1067"/>
    </row>
    <row r="4128" spans="1:15" s="886" customFormat="1">
      <c r="A4128" s="883"/>
      <c r="B4128" s="1152"/>
      <c r="C4128" s="884"/>
      <c r="D4128" s="884"/>
      <c r="E4128" s="884"/>
      <c r="F4128" s="895"/>
      <c r="H4128" s="1153"/>
      <c r="J4128" s="1154"/>
      <c r="K4128" s="827"/>
      <c r="L4128" s="1537"/>
      <c r="M4128" s="1537"/>
      <c r="N4128" s="1067"/>
      <c r="O4128" s="1067"/>
    </row>
    <row r="4129" spans="1:15" s="886" customFormat="1">
      <c r="A4129" s="883"/>
      <c r="B4129" s="1152"/>
      <c r="C4129" s="884"/>
      <c r="D4129" s="884"/>
      <c r="E4129" s="884"/>
      <c r="F4129" s="895"/>
      <c r="H4129" s="1153"/>
      <c r="J4129" s="1154"/>
      <c r="K4129" s="827"/>
      <c r="L4129" s="1537"/>
      <c r="M4129" s="1537"/>
      <c r="N4129" s="1067"/>
      <c r="O4129" s="1067"/>
    </row>
    <row r="4130" spans="1:15" s="886" customFormat="1">
      <c r="A4130" s="883"/>
      <c r="B4130" s="1152"/>
      <c r="C4130" s="884"/>
      <c r="D4130" s="884"/>
      <c r="E4130" s="884"/>
      <c r="F4130" s="895"/>
      <c r="H4130" s="1153"/>
      <c r="J4130" s="1154"/>
      <c r="K4130" s="827"/>
      <c r="L4130" s="1537"/>
      <c r="M4130" s="1537"/>
      <c r="N4130" s="1067"/>
      <c r="O4130" s="1067"/>
    </row>
    <row r="4131" spans="1:15" s="886" customFormat="1">
      <c r="A4131" s="883"/>
      <c r="B4131" s="1152"/>
      <c r="C4131" s="884"/>
      <c r="D4131" s="884"/>
      <c r="E4131" s="884"/>
      <c r="F4131" s="895"/>
      <c r="H4131" s="1153"/>
      <c r="J4131" s="1154"/>
      <c r="K4131" s="827"/>
      <c r="L4131" s="1537"/>
      <c r="M4131" s="1537"/>
      <c r="N4131" s="1067"/>
      <c r="O4131" s="1067"/>
    </row>
    <row r="4132" spans="1:15" s="886" customFormat="1">
      <c r="A4132" s="883"/>
      <c r="B4132" s="1152"/>
      <c r="C4132" s="884"/>
      <c r="D4132" s="884"/>
      <c r="E4132" s="884"/>
      <c r="F4132" s="895"/>
      <c r="H4132" s="1153"/>
      <c r="J4132" s="1154"/>
      <c r="K4132" s="827"/>
      <c r="L4132" s="1537"/>
      <c r="M4132" s="1537"/>
      <c r="N4132" s="1067"/>
      <c r="O4132" s="1067"/>
    </row>
    <row r="4133" spans="1:15" s="886" customFormat="1">
      <c r="A4133" s="883"/>
      <c r="B4133" s="1152"/>
      <c r="C4133" s="884"/>
      <c r="D4133" s="884"/>
      <c r="E4133" s="884"/>
      <c r="F4133" s="895"/>
      <c r="H4133" s="1153"/>
      <c r="J4133" s="1154"/>
      <c r="K4133" s="827"/>
      <c r="L4133" s="1537"/>
      <c r="M4133" s="1537"/>
      <c r="N4133" s="1067"/>
      <c r="O4133" s="1067"/>
    </row>
    <row r="4134" spans="1:15" s="886" customFormat="1">
      <c r="A4134" s="883"/>
      <c r="B4134" s="1152"/>
      <c r="C4134" s="884"/>
      <c r="D4134" s="884"/>
      <c r="E4134" s="884"/>
      <c r="F4134" s="895"/>
      <c r="H4134" s="1153"/>
      <c r="J4134" s="1154"/>
      <c r="K4134" s="827"/>
      <c r="L4134" s="1537"/>
      <c r="M4134" s="1537"/>
      <c r="N4134" s="1067"/>
      <c r="O4134" s="1067"/>
    </row>
    <row r="4135" spans="1:15" s="886" customFormat="1">
      <c r="A4135" s="883"/>
      <c r="B4135" s="1152"/>
      <c r="C4135" s="884"/>
      <c r="D4135" s="884"/>
      <c r="E4135" s="884"/>
      <c r="F4135" s="895"/>
      <c r="H4135" s="1153"/>
      <c r="J4135" s="1154"/>
      <c r="K4135" s="827"/>
      <c r="L4135" s="1537"/>
      <c r="M4135" s="1537"/>
      <c r="N4135" s="1067"/>
      <c r="O4135" s="1067"/>
    </row>
    <row r="4136" spans="1:15" s="886" customFormat="1">
      <c r="A4136" s="883"/>
      <c r="B4136" s="1152"/>
      <c r="C4136" s="884"/>
      <c r="D4136" s="884"/>
      <c r="E4136" s="884"/>
      <c r="F4136" s="895"/>
      <c r="H4136" s="1153"/>
      <c r="J4136" s="1154"/>
      <c r="K4136" s="827"/>
      <c r="L4136" s="1537"/>
      <c r="M4136" s="1537"/>
      <c r="N4136" s="1067"/>
      <c r="O4136" s="1067"/>
    </row>
    <row r="4137" spans="1:15" s="886" customFormat="1">
      <c r="A4137" s="883"/>
      <c r="B4137" s="1152"/>
      <c r="C4137" s="884"/>
      <c r="D4137" s="884"/>
      <c r="E4137" s="884"/>
      <c r="F4137" s="895"/>
      <c r="H4137" s="1153"/>
      <c r="J4137" s="1154"/>
      <c r="K4137" s="827"/>
      <c r="L4137" s="1537"/>
      <c r="M4137" s="1537"/>
      <c r="N4137" s="1067"/>
      <c r="O4137" s="1067"/>
    </row>
    <row r="4138" spans="1:15" s="886" customFormat="1">
      <c r="A4138" s="883"/>
      <c r="B4138" s="1152"/>
      <c r="C4138" s="884"/>
      <c r="D4138" s="884"/>
      <c r="E4138" s="884"/>
      <c r="F4138" s="895"/>
      <c r="H4138" s="1153"/>
      <c r="J4138" s="1154"/>
      <c r="K4138" s="827"/>
      <c r="L4138" s="1537"/>
      <c r="M4138" s="1537"/>
      <c r="N4138" s="1067"/>
      <c r="O4138" s="1067"/>
    </row>
    <row r="4139" spans="1:15" s="886" customFormat="1">
      <c r="A4139" s="883"/>
      <c r="B4139" s="1152"/>
      <c r="C4139" s="884"/>
      <c r="D4139" s="884"/>
      <c r="E4139" s="884"/>
      <c r="F4139" s="895"/>
      <c r="H4139" s="1153"/>
      <c r="J4139" s="1154"/>
      <c r="K4139" s="827"/>
      <c r="L4139" s="1537"/>
      <c r="M4139" s="1537"/>
      <c r="N4139" s="1067"/>
      <c r="O4139" s="1067"/>
    </row>
    <row r="4140" spans="1:15" s="886" customFormat="1">
      <c r="A4140" s="883"/>
      <c r="B4140" s="1152"/>
      <c r="C4140" s="884"/>
      <c r="D4140" s="884"/>
      <c r="E4140" s="884"/>
      <c r="F4140" s="895"/>
      <c r="H4140" s="1153"/>
      <c r="J4140" s="1154"/>
      <c r="K4140" s="827"/>
      <c r="L4140" s="1537"/>
      <c r="M4140" s="1537"/>
      <c r="N4140" s="1067"/>
      <c r="O4140" s="1067"/>
    </row>
    <row r="4141" spans="1:15" s="886" customFormat="1">
      <c r="A4141" s="883"/>
      <c r="B4141" s="1152"/>
      <c r="C4141" s="884"/>
      <c r="D4141" s="884"/>
      <c r="E4141" s="884"/>
      <c r="F4141" s="895"/>
      <c r="H4141" s="1153"/>
      <c r="J4141" s="1154"/>
      <c r="K4141" s="827"/>
      <c r="L4141" s="1537"/>
      <c r="M4141" s="1537"/>
      <c r="N4141" s="1067"/>
      <c r="O4141" s="1067"/>
    </row>
    <row r="4142" spans="1:15" s="886" customFormat="1">
      <c r="A4142" s="883"/>
      <c r="B4142" s="1152"/>
      <c r="C4142" s="884"/>
      <c r="D4142" s="884"/>
      <c r="E4142" s="884"/>
      <c r="F4142" s="895"/>
      <c r="H4142" s="1153"/>
      <c r="J4142" s="1154"/>
      <c r="K4142" s="827"/>
      <c r="L4142" s="1537"/>
      <c r="M4142" s="1537"/>
      <c r="N4142" s="1067"/>
      <c r="O4142" s="1067"/>
    </row>
    <row r="4143" spans="1:15" s="886" customFormat="1">
      <c r="A4143" s="883"/>
      <c r="B4143" s="1152"/>
      <c r="C4143" s="884"/>
      <c r="D4143" s="884"/>
      <c r="E4143" s="884"/>
      <c r="F4143" s="895"/>
      <c r="H4143" s="1153"/>
      <c r="J4143" s="1154"/>
      <c r="K4143" s="827"/>
      <c r="L4143" s="1537"/>
      <c r="M4143" s="1537"/>
      <c r="N4143" s="1067"/>
      <c r="O4143" s="1067"/>
    </row>
    <row r="4144" spans="1:15" s="886" customFormat="1">
      <c r="A4144" s="883"/>
      <c r="B4144" s="1152"/>
      <c r="C4144" s="884"/>
      <c r="D4144" s="884"/>
      <c r="E4144" s="884"/>
      <c r="F4144" s="895"/>
      <c r="H4144" s="1153"/>
      <c r="J4144" s="1154"/>
      <c r="K4144" s="827"/>
      <c r="L4144" s="1537"/>
      <c r="M4144" s="1537"/>
      <c r="N4144" s="1067"/>
      <c r="O4144" s="1067"/>
    </row>
    <row r="4145" spans="1:15" s="886" customFormat="1">
      <c r="A4145" s="883"/>
      <c r="B4145" s="1152"/>
      <c r="C4145" s="884"/>
      <c r="D4145" s="884"/>
      <c r="E4145" s="884"/>
      <c r="F4145" s="895"/>
      <c r="H4145" s="1153"/>
      <c r="J4145" s="1154"/>
      <c r="K4145" s="827"/>
      <c r="L4145" s="1537"/>
      <c r="M4145" s="1537"/>
      <c r="N4145" s="1067"/>
      <c r="O4145" s="1067"/>
    </row>
    <row r="4146" spans="1:15" s="886" customFormat="1">
      <c r="A4146" s="883"/>
      <c r="B4146" s="1152"/>
      <c r="C4146" s="884"/>
      <c r="D4146" s="884"/>
      <c r="E4146" s="884"/>
      <c r="F4146" s="895"/>
      <c r="H4146" s="1153"/>
      <c r="J4146" s="1154"/>
      <c r="K4146" s="827"/>
      <c r="L4146" s="1537"/>
      <c r="M4146" s="1537"/>
      <c r="N4146" s="1067"/>
      <c r="O4146" s="1067"/>
    </row>
    <row r="4147" spans="1:15" s="886" customFormat="1">
      <c r="A4147" s="883"/>
      <c r="B4147" s="1152"/>
      <c r="C4147" s="884"/>
      <c r="D4147" s="884"/>
      <c r="E4147" s="884"/>
      <c r="F4147" s="895"/>
      <c r="H4147" s="1153"/>
      <c r="J4147" s="1154"/>
      <c r="K4147" s="827"/>
      <c r="L4147" s="1537"/>
      <c r="M4147" s="1537"/>
      <c r="N4147" s="1067"/>
      <c r="O4147" s="1067"/>
    </row>
    <row r="4148" spans="1:15" s="886" customFormat="1">
      <c r="A4148" s="883"/>
      <c r="B4148" s="1152"/>
      <c r="C4148" s="884"/>
      <c r="D4148" s="884"/>
      <c r="E4148" s="884"/>
      <c r="F4148" s="895"/>
      <c r="H4148" s="1153"/>
      <c r="J4148" s="1154"/>
      <c r="K4148" s="827"/>
      <c r="L4148" s="1537"/>
      <c r="M4148" s="1537"/>
      <c r="N4148" s="1067"/>
      <c r="O4148" s="1067"/>
    </row>
    <row r="4149" spans="1:15" s="886" customFormat="1">
      <c r="A4149" s="883"/>
      <c r="B4149" s="1152"/>
      <c r="C4149" s="884"/>
      <c r="D4149" s="884"/>
      <c r="E4149" s="884"/>
      <c r="F4149" s="895"/>
      <c r="H4149" s="1153"/>
      <c r="J4149" s="1154"/>
      <c r="K4149" s="827"/>
      <c r="L4149" s="1537"/>
      <c r="M4149" s="1537"/>
      <c r="N4149" s="1067"/>
      <c r="O4149" s="1067"/>
    </row>
    <row r="4150" spans="1:15" s="886" customFormat="1">
      <c r="A4150" s="883"/>
      <c r="B4150" s="1152"/>
      <c r="C4150" s="884"/>
      <c r="D4150" s="884"/>
      <c r="E4150" s="884"/>
      <c r="F4150" s="895"/>
      <c r="H4150" s="1153"/>
      <c r="J4150" s="1154"/>
      <c r="K4150" s="827"/>
      <c r="L4150" s="1537"/>
      <c r="M4150" s="1537"/>
      <c r="N4150" s="1067"/>
      <c r="O4150" s="1067"/>
    </row>
    <row r="4151" spans="1:15" s="886" customFormat="1">
      <c r="A4151" s="883"/>
      <c r="B4151" s="1152"/>
      <c r="C4151" s="884"/>
      <c r="D4151" s="884"/>
      <c r="E4151" s="884"/>
      <c r="F4151" s="895"/>
      <c r="H4151" s="1153"/>
      <c r="J4151" s="1154"/>
      <c r="K4151" s="827"/>
      <c r="L4151" s="1537"/>
      <c r="M4151" s="1537"/>
      <c r="N4151" s="1067"/>
      <c r="O4151" s="1067"/>
    </row>
    <row r="4152" spans="1:15" s="886" customFormat="1">
      <c r="A4152" s="883"/>
      <c r="B4152" s="1152"/>
      <c r="C4152" s="884"/>
      <c r="D4152" s="884"/>
      <c r="E4152" s="884"/>
      <c r="F4152" s="895"/>
      <c r="H4152" s="1153"/>
      <c r="J4152" s="1154"/>
      <c r="K4152" s="827"/>
      <c r="L4152" s="1537"/>
      <c r="M4152" s="1537"/>
      <c r="N4152" s="1067"/>
      <c r="O4152" s="1067"/>
    </row>
    <row r="4153" spans="1:15" s="886" customFormat="1">
      <c r="A4153" s="883"/>
      <c r="B4153" s="1152"/>
      <c r="C4153" s="884"/>
      <c r="D4153" s="884"/>
      <c r="E4153" s="884"/>
      <c r="F4153" s="895"/>
      <c r="H4153" s="1153"/>
      <c r="J4153" s="1154"/>
      <c r="K4153" s="827"/>
      <c r="L4153" s="1537"/>
      <c r="M4153" s="1537"/>
      <c r="N4153" s="1067"/>
      <c r="O4153" s="1067"/>
    </row>
    <row r="4154" spans="1:15" s="886" customFormat="1">
      <c r="A4154" s="883"/>
      <c r="B4154" s="1152"/>
      <c r="C4154" s="884"/>
      <c r="D4154" s="884"/>
      <c r="E4154" s="884"/>
      <c r="F4154" s="895"/>
      <c r="H4154" s="1153"/>
      <c r="J4154" s="1154"/>
      <c r="K4154" s="827"/>
      <c r="L4154" s="1537"/>
      <c r="M4154" s="1537"/>
      <c r="N4154" s="1067"/>
      <c r="O4154" s="1067"/>
    </row>
    <row r="4155" spans="1:15" s="886" customFormat="1">
      <c r="A4155" s="883"/>
      <c r="B4155" s="1152"/>
      <c r="C4155" s="884"/>
      <c r="D4155" s="884"/>
      <c r="E4155" s="884"/>
      <c r="F4155" s="895"/>
      <c r="H4155" s="1153"/>
      <c r="J4155" s="1154"/>
      <c r="K4155" s="827"/>
      <c r="L4155" s="1537"/>
      <c r="M4155" s="1537"/>
      <c r="N4155" s="1067"/>
      <c r="O4155" s="1067"/>
    </row>
    <row r="4156" spans="1:15" s="886" customFormat="1">
      <c r="A4156" s="883"/>
      <c r="B4156" s="1152"/>
      <c r="C4156" s="884"/>
      <c r="D4156" s="884"/>
      <c r="E4156" s="884"/>
      <c r="F4156" s="895"/>
      <c r="H4156" s="1153"/>
      <c r="J4156" s="1154"/>
      <c r="K4156" s="827"/>
      <c r="L4156" s="1537"/>
      <c r="M4156" s="1537"/>
      <c r="N4156" s="1067"/>
      <c r="O4156" s="1067"/>
    </row>
    <row r="4157" spans="1:15" s="886" customFormat="1">
      <c r="A4157" s="883"/>
      <c r="B4157" s="1152"/>
      <c r="C4157" s="884"/>
      <c r="D4157" s="884"/>
      <c r="E4157" s="884"/>
      <c r="F4157" s="895"/>
      <c r="H4157" s="1153"/>
      <c r="J4157" s="1154"/>
      <c r="K4157" s="827"/>
      <c r="L4157" s="1537"/>
      <c r="M4157" s="1537"/>
      <c r="N4157" s="1067"/>
      <c r="O4157" s="1067"/>
    </row>
    <row r="4158" spans="1:15" s="886" customFormat="1">
      <c r="A4158" s="883"/>
      <c r="B4158" s="1152"/>
      <c r="C4158" s="884"/>
      <c r="D4158" s="884"/>
      <c r="E4158" s="884"/>
      <c r="F4158" s="895"/>
      <c r="H4158" s="1153"/>
      <c r="J4158" s="1154"/>
      <c r="K4158" s="827"/>
      <c r="L4158" s="1537"/>
      <c r="M4158" s="1537"/>
      <c r="N4158" s="1067"/>
      <c r="O4158" s="1067"/>
    </row>
    <row r="4159" spans="1:15" s="886" customFormat="1">
      <c r="A4159" s="883"/>
      <c r="B4159" s="1152"/>
      <c r="C4159" s="884"/>
      <c r="D4159" s="884"/>
      <c r="E4159" s="884"/>
      <c r="F4159" s="895"/>
      <c r="H4159" s="1153"/>
      <c r="J4159" s="1154"/>
      <c r="K4159" s="827"/>
      <c r="L4159" s="1537"/>
      <c r="M4159" s="1537"/>
      <c r="N4159" s="1067"/>
      <c r="O4159" s="1067"/>
    </row>
    <row r="4160" spans="1:15" s="886" customFormat="1">
      <c r="A4160" s="883"/>
      <c r="B4160" s="1152"/>
      <c r="C4160" s="884"/>
      <c r="D4160" s="884"/>
      <c r="E4160" s="884"/>
      <c r="F4160" s="895"/>
      <c r="H4160" s="1153"/>
      <c r="J4160" s="1154"/>
      <c r="K4160" s="827"/>
      <c r="L4160" s="1537"/>
      <c r="M4160" s="1537"/>
      <c r="N4160" s="1067"/>
      <c r="O4160" s="1067"/>
    </row>
    <row r="4161" spans="1:15" s="886" customFormat="1">
      <c r="A4161" s="883"/>
      <c r="B4161" s="1152"/>
      <c r="C4161" s="884"/>
      <c r="D4161" s="884"/>
      <c r="E4161" s="884"/>
      <c r="F4161" s="895"/>
      <c r="H4161" s="1153"/>
      <c r="J4161" s="1154"/>
      <c r="K4161" s="827"/>
      <c r="L4161" s="1537"/>
      <c r="M4161" s="1537"/>
      <c r="N4161" s="1067"/>
      <c r="O4161" s="1067"/>
    </row>
    <row r="4162" spans="1:15" s="886" customFormat="1">
      <c r="A4162" s="883"/>
      <c r="B4162" s="1152"/>
      <c r="C4162" s="884"/>
      <c r="D4162" s="884"/>
      <c r="E4162" s="884"/>
      <c r="F4162" s="895"/>
      <c r="H4162" s="1153"/>
      <c r="J4162" s="1154"/>
      <c r="K4162" s="827"/>
      <c r="L4162" s="1537"/>
      <c r="M4162" s="1537"/>
      <c r="N4162" s="1067"/>
      <c r="O4162" s="1067"/>
    </row>
    <row r="4163" spans="1:15" s="886" customFormat="1">
      <c r="A4163" s="883"/>
      <c r="B4163" s="1152"/>
      <c r="C4163" s="884"/>
      <c r="D4163" s="884"/>
      <c r="E4163" s="884"/>
      <c r="F4163" s="895"/>
      <c r="H4163" s="1153"/>
      <c r="J4163" s="1154"/>
      <c r="K4163" s="827"/>
      <c r="L4163" s="1537"/>
      <c r="M4163" s="1537"/>
      <c r="N4163" s="1067"/>
      <c r="O4163" s="1067"/>
    </row>
    <row r="4164" spans="1:15" s="886" customFormat="1">
      <c r="A4164" s="883"/>
      <c r="B4164" s="1152"/>
      <c r="C4164" s="884"/>
      <c r="D4164" s="884"/>
      <c r="E4164" s="884"/>
      <c r="F4164" s="895"/>
      <c r="H4164" s="1153"/>
      <c r="J4164" s="1154"/>
      <c r="K4164" s="827"/>
      <c r="L4164" s="1537"/>
      <c r="M4164" s="1537"/>
      <c r="N4164" s="1067"/>
      <c r="O4164" s="1067"/>
    </row>
    <row r="4165" spans="1:15" s="886" customFormat="1">
      <c r="A4165" s="883"/>
      <c r="B4165" s="1152"/>
      <c r="C4165" s="884"/>
      <c r="D4165" s="884"/>
      <c r="E4165" s="884"/>
      <c r="F4165" s="895"/>
      <c r="H4165" s="1153"/>
      <c r="J4165" s="1154"/>
      <c r="K4165" s="827"/>
      <c r="L4165" s="1537"/>
      <c r="M4165" s="1537"/>
      <c r="N4165" s="1067"/>
      <c r="O4165" s="1067"/>
    </row>
    <row r="4166" spans="1:15" s="886" customFormat="1">
      <c r="A4166" s="883"/>
      <c r="B4166" s="1152"/>
      <c r="C4166" s="884"/>
      <c r="D4166" s="884"/>
      <c r="E4166" s="884"/>
      <c r="F4166" s="895"/>
      <c r="H4166" s="1153"/>
      <c r="J4166" s="1154"/>
      <c r="K4166" s="827"/>
      <c r="L4166" s="1537"/>
      <c r="M4166" s="1537"/>
      <c r="N4166" s="1067"/>
      <c r="O4166" s="1067"/>
    </row>
    <row r="4167" spans="1:15" s="886" customFormat="1">
      <c r="A4167" s="883"/>
      <c r="B4167" s="1152"/>
      <c r="C4167" s="884"/>
      <c r="D4167" s="884"/>
      <c r="E4167" s="884"/>
      <c r="F4167" s="895"/>
      <c r="H4167" s="1153"/>
      <c r="J4167" s="1154"/>
      <c r="K4167" s="827"/>
      <c r="L4167" s="1537"/>
      <c r="M4167" s="1537"/>
      <c r="N4167" s="1067"/>
      <c r="O4167" s="1067"/>
    </row>
    <row r="4168" spans="1:15" s="886" customFormat="1">
      <c r="A4168" s="883"/>
      <c r="B4168" s="1152"/>
      <c r="C4168" s="884"/>
      <c r="D4168" s="884"/>
      <c r="E4168" s="884"/>
      <c r="F4168" s="895"/>
      <c r="H4168" s="1153"/>
      <c r="J4168" s="1154"/>
      <c r="K4168" s="827"/>
      <c r="L4168" s="1537"/>
      <c r="M4168" s="1537"/>
      <c r="N4168" s="1067"/>
      <c r="O4168" s="1067"/>
    </row>
    <row r="4169" spans="1:15" s="886" customFormat="1">
      <c r="A4169" s="883"/>
      <c r="B4169" s="1152"/>
      <c r="C4169" s="884"/>
      <c r="D4169" s="884"/>
      <c r="E4169" s="884"/>
      <c r="F4169" s="895"/>
      <c r="H4169" s="1153"/>
      <c r="J4169" s="1154"/>
      <c r="K4169" s="827"/>
      <c r="L4169" s="1537"/>
      <c r="M4169" s="1537"/>
      <c r="N4169" s="1067"/>
      <c r="O4169" s="1067"/>
    </row>
    <row r="4170" spans="1:15" s="886" customFormat="1">
      <c r="A4170" s="883"/>
      <c r="B4170" s="1152"/>
      <c r="C4170" s="884"/>
      <c r="D4170" s="884"/>
      <c r="E4170" s="884"/>
      <c r="F4170" s="895"/>
      <c r="H4170" s="1153"/>
      <c r="J4170" s="1154"/>
      <c r="K4170" s="827"/>
      <c r="L4170" s="1537"/>
      <c r="M4170" s="1537"/>
      <c r="N4170" s="1067"/>
      <c r="O4170" s="1067"/>
    </row>
    <row r="4171" spans="1:15" s="886" customFormat="1">
      <c r="A4171" s="883"/>
      <c r="B4171" s="1152"/>
      <c r="C4171" s="884"/>
      <c r="D4171" s="884"/>
      <c r="E4171" s="884"/>
      <c r="F4171" s="895"/>
      <c r="H4171" s="1153"/>
      <c r="J4171" s="1154"/>
      <c r="K4171" s="827"/>
      <c r="L4171" s="1537"/>
      <c r="M4171" s="1537"/>
      <c r="N4171" s="1067"/>
      <c r="O4171" s="1067"/>
    </row>
    <row r="4172" spans="1:15" s="886" customFormat="1">
      <c r="A4172" s="883"/>
      <c r="B4172" s="1152"/>
      <c r="C4172" s="884"/>
      <c r="D4172" s="884"/>
      <c r="E4172" s="884"/>
      <c r="F4172" s="895"/>
      <c r="H4172" s="1153"/>
      <c r="J4172" s="1154"/>
      <c r="K4172" s="827"/>
      <c r="L4172" s="1537"/>
      <c r="M4172" s="1537"/>
      <c r="N4172" s="1067"/>
      <c r="O4172" s="1067"/>
    </row>
    <row r="4173" spans="1:15" s="886" customFormat="1">
      <c r="A4173" s="883"/>
      <c r="B4173" s="1152"/>
      <c r="C4173" s="884"/>
      <c r="D4173" s="884"/>
      <c r="E4173" s="884"/>
      <c r="F4173" s="895"/>
      <c r="H4173" s="1153"/>
      <c r="J4173" s="1154"/>
      <c r="K4173" s="827"/>
      <c r="L4173" s="1537"/>
      <c r="M4173" s="1537"/>
      <c r="N4173" s="1067"/>
      <c r="O4173" s="1067"/>
    </row>
    <row r="4174" spans="1:15" s="886" customFormat="1">
      <c r="A4174" s="883"/>
      <c r="B4174" s="1152"/>
      <c r="C4174" s="884"/>
      <c r="D4174" s="884"/>
      <c r="E4174" s="884"/>
      <c r="F4174" s="895"/>
      <c r="H4174" s="1153"/>
      <c r="J4174" s="1154"/>
      <c r="K4174" s="827"/>
      <c r="L4174" s="1537"/>
      <c r="M4174" s="1537"/>
      <c r="N4174" s="1067"/>
      <c r="O4174" s="1067"/>
    </row>
    <row r="4175" spans="1:15" s="886" customFormat="1">
      <c r="A4175" s="883"/>
      <c r="B4175" s="1152"/>
      <c r="C4175" s="884"/>
      <c r="D4175" s="884"/>
      <c r="E4175" s="884"/>
      <c r="F4175" s="895"/>
      <c r="H4175" s="1153"/>
      <c r="J4175" s="1154"/>
      <c r="K4175" s="827"/>
      <c r="L4175" s="1537"/>
      <c r="M4175" s="1537"/>
      <c r="N4175" s="1067"/>
      <c r="O4175" s="1067"/>
    </row>
    <row r="4176" spans="1:15" s="886" customFormat="1">
      <c r="A4176" s="883"/>
      <c r="B4176" s="1152"/>
      <c r="C4176" s="884"/>
      <c r="D4176" s="884"/>
      <c r="E4176" s="884"/>
      <c r="F4176" s="895"/>
      <c r="H4176" s="1153"/>
      <c r="J4176" s="1154"/>
      <c r="K4176" s="827"/>
      <c r="L4176" s="1537"/>
      <c r="M4176" s="1537"/>
      <c r="N4176" s="1067"/>
      <c r="O4176" s="1067"/>
    </row>
    <row r="4177" spans="1:15" s="886" customFormat="1">
      <c r="A4177" s="883"/>
      <c r="B4177" s="1152"/>
      <c r="C4177" s="884"/>
      <c r="D4177" s="884"/>
      <c r="E4177" s="884"/>
      <c r="F4177" s="895"/>
      <c r="H4177" s="1153"/>
      <c r="J4177" s="1154"/>
      <c r="K4177" s="827"/>
      <c r="L4177" s="1537"/>
      <c r="M4177" s="1537"/>
      <c r="N4177" s="1067"/>
      <c r="O4177" s="1067"/>
    </row>
    <row r="4178" spans="1:15" s="886" customFormat="1">
      <c r="A4178" s="883"/>
      <c r="B4178" s="1152"/>
      <c r="C4178" s="884"/>
      <c r="D4178" s="884"/>
      <c r="E4178" s="884"/>
      <c r="F4178" s="895"/>
      <c r="H4178" s="1153"/>
      <c r="J4178" s="1154"/>
      <c r="K4178" s="827"/>
      <c r="L4178" s="1537"/>
      <c r="M4178" s="1537"/>
      <c r="N4178" s="1067"/>
      <c r="O4178" s="1067"/>
    </row>
    <row r="4179" spans="1:15" s="886" customFormat="1">
      <c r="A4179" s="883"/>
      <c r="B4179" s="1152"/>
      <c r="C4179" s="884"/>
      <c r="D4179" s="884"/>
      <c r="E4179" s="884"/>
      <c r="F4179" s="895"/>
      <c r="H4179" s="1153"/>
      <c r="J4179" s="1154"/>
      <c r="K4179" s="827"/>
      <c r="L4179" s="1537"/>
      <c r="M4179" s="1537"/>
      <c r="N4179" s="1067"/>
      <c r="O4179" s="1067"/>
    </row>
    <row r="4180" spans="1:15" s="886" customFormat="1">
      <c r="A4180" s="883"/>
      <c r="B4180" s="1152"/>
      <c r="C4180" s="884"/>
      <c r="D4180" s="884"/>
      <c r="E4180" s="884"/>
      <c r="F4180" s="895"/>
      <c r="H4180" s="1153"/>
      <c r="J4180" s="1154"/>
      <c r="K4180" s="827"/>
      <c r="L4180" s="1537"/>
      <c r="M4180" s="1537"/>
      <c r="N4180" s="1067"/>
      <c r="O4180" s="1067"/>
    </row>
    <row r="4181" spans="1:15" s="886" customFormat="1">
      <c r="A4181" s="883"/>
      <c r="B4181" s="1152"/>
      <c r="C4181" s="884"/>
      <c r="D4181" s="884"/>
      <c r="E4181" s="884"/>
      <c r="F4181" s="895"/>
      <c r="H4181" s="1153"/>
      <c r="J4181" s="1154"/>
      <c r="K4181" s="827"/>
      <c r="L4181" s="1537"/>
      <c r="M4181" s="1537"/>
      <c r="N4181" s="1067"/>
      <c r="O4181" s="1067"/>
    </row>
    <row r="4182" spans="1:15" s="886" customFormat="1">
      <c r="A4182" s="883"/>
      <c r="B4182" s="1152"/>
      <c r="C4182" s="884"/>
      <c r="D4182" s="884"/>
      <c r="E4182" s="884"/>
      <c r="F4182" s="895"/>
      <c r="H4182" s="1153"/>
      <c r="J4182" s="1154"/>
      <c r="K4182" s="827"/>
      <c r="L4182" s="1537"/>
      <c r="M4182" s="1537"/>
      <c r="N4182" s="1067"/>
      <c r="O4182" s="1067"/>
    </row>
    <row r="4183" spans="1:15" s="886" customFormat="1">
      <c r="A4183" s="883"/>
      <c r="B4183" s="1152"/>
      <c r="C4183" s="884"/>
      <c r="D4183" s="884"/>
      <c r="E4183" s="884"/>
      <c r="F4183" s="895"/>
      <c r="H4183" s="1153"/>
      <c r="J4183" s="1154"/>
      <c r="K4183" s="827"/>
      <c r="L4183" s="1537"/>
      <c r="M4183" s="1537"/>
      <c r="N4183" s="1067"/>
      <c r="O4183" s="1067"/>
    </row>
    <row r="4184" spans="1:15" s="886" customFormat="1">
      <c r="A4184" s="883"/>
      <c r="B4184" s="1152"/>
      <c r="C4184" s="884"/>
      <c r="D4184" s="884"/>
      <c r="E4184" s="884"/>
      <c r="F4184" s="895"/>
      <c r="H4184" s="1153"/>
      <c r="J4184" s="1154"/>
      <c r="K4184" s="827"/>
      <c r="L4184" s="1537"/>
      <c r="M4184" s="1537"/>
      <c r="N4184" s="1067"/>
      <c r="O4184" s="1067"/>
    </row>
    <row r="4185" spans="1:15" s="886" customFormat="1">
      <c r="A4185" s="883"/>
      <c r="B4185" s="1152"/>
      <c r="C4185" s="884"/>
      <c r="D4185" s="884"/>
      <c r="E4185" s="884"/>
      <c r="F4185" s="895"/>
      <c r="H4185" s="1153"/>
      <c r="J4185" s="1154"/>
      <c r="K4185" s="827"/>
      <c r="L4185" s="1537"/>
      <c r="M4185" s="1537"/>
      <c r="N4185" s="1067"/>
      <c r="O4185" s="1067"/>
    </row>
    <row r="4186" spans="1:15" s="886" customFormat="1">
      <c r="A4186" s="883"/>
      <c r="B4186" s="1152"/>
      <c r="C4186" s="884"/>
      <c r="D4186" s="884"/>
      <c r="E4186" s="884"/>
      <c r="F4186" s="895"/>
      <c r="H4186" s="1153"/>
      <c r="J4186" s="1154"/>
      <c r="K4186" s="827"/>
      <c r="L4186" s="1537"/>
      <c r="M4186" s="1537"/>
      <c r="N4186" s="1067"/>
      <c r="O4186" s="1067"/>
    </row>
    <row r="4187" spans="1:15" s="886" customFormat="1">
      <c r="A4187" s="883"/>
      <c r="B4187" s="1152"/>
      <c r="C4187" s="884"/>
      <c r="D4187" s="884"/>
      <c r="E4187" s="884"/>
      <c r="F4187" s="895"/>
      <c r="H4187" s="1153"/>
      <c r="J4187" s="1154"/>
      <c r="K4187" s="827"/>
      <c r="L4187" s="1537"/>
      <c r="M4187" s="1537"/>
      <c r="N4187" s="1067"/>
      <c r="O4187" s="1067"/>
    </row>
    <row r="4188" spans="1:15" s="886" customFormat="1">
      <c r="A4188" s="883"/>
      <c r="B4188" s="1152"/>
      <c r="C4188" s="884"/>
      <c r="D4188" s="884"/>
      <c r="E4188" s="884"/>
      <c r="F4188" s="895"/>
      <c r="H4188" s="1153"/>
      <c r="J4188" s="1154"/>
      <c r="K4188" s="827"/>
      <c r="L4188" s="1537"/>
      <c r="M4188" s="1537"/>
      <c r="N4188" s="1067"/>
      <c r="O4188" s="1067"/>
    </row>
    <row r="4189" spans="1:15" s="886" customFormat="1">
      <c r="A4189" s="883"/>
      <c r="B4189" s="1152"/>
      <c r="C4189" s="884"/>
      <c r="D4189" s="884"/>
      <c r="E4189" s="884"/>
      <c r="F4189" s="895"/>
      <c r="H4189" s="1153"/>
      <c r="J4189" s="1154"/>
      <c r="K4189" s="827"/>
      <c r="L4189" s="1537"/>
      <c r="M4189" s="1537"/>
      <c r="N4189" s="1067"/>
      <c r="O4189" s="1067"/>
    </row>
    <row r="4190" spans="1:15" s="886" customFormat="1">
      <c r="A4190" s="883"/>
      <c r="B4190" s="1152"/>
      <c r="C4190" s="884"/>
      <c r="D4190" s="884"/>
      <c r="E4190" s="884"/>
      <c r="F4190" s="895"/>
      <c r="H4190" s="1153"/>
      <c r="J4190" s="1154"/>
      <c r="K4190" s="827"/>
      <c r="L4190" s="1537"/>
      <c r="M4190" s="1537"/>
      <c r="N4190" s="1067"/>
      <c r="O4190" s="1067"/>
    </row>
    <row r="4191" spans="1:15" s="886" customFormat="1">
      <c r="A4191" s="883"/>
      <c r="B4191" s="1152"/>
      <c r="C4191" s="884"/>
      <c r="D4191" s="884"/>
      <c r="E4191" s="884"/>
      <c r="F4191" s="895"/>
      <c r="H4191" s="1153"/>
      <c r="J4191" s="1154"/>
      <c r="K4191" s="827"/>
      <c r="L4191" s="1537"/>
      <c r="M4191" s="1537"/>
      <c r="N4191" s="1067"/>
      <c r="O4191" s="1067"/>
    </row>
    <row r="4192" spans="1:15" s="886" customFormat="1">
      <c r="A4192" s="883"/>
      <c r="B4192" s="1152"/>
      <c r="C4192" s="884"/>
      <c r="D4192" s="884"/>
      <c r="E4192" s="884"/>
      <c r="F4192" s="895"/>
      <c r="H4192" s="1153"/>
      <c r="J4192" s="1154"/>
      <c r="K4192" s="827"/>
      <c r="L4192" s="1537"/>
      <c r="M4192" s="1537"/>
      <c r="N4192" s="1067"/>
      <c r="O4192" s="1067"/>
    </row>
    <row r="4193" spans="1:15" s="886" customFormat="1">
      <c r="A4193" s="883"/>
      <c r="B4193" s="1152"/>
      <c r="C4193" s="884"/>
      <c r="D4193" s="884"/>
      <c r="E4193" s="884"/>
      <c r="F4193" s="895"/>
      <c r="H4193" s="1153"/>
      <c r="J4193" s="1154"/>
      <c r="K4193" s="827"/>
      <c r="L4193" s="1537"/>
      <c r="M4193" s="1537"/>
      <c r="N4193" s="1067"/>
      <c r="O4193" s="1067"/>
    </row>
    <row r="4194" spans="1:15" s="886" customFormat="1">
      <c r="A4194" s="883"/>
      <c r="B4194" s="1152"/>
      <c r="C4194" s="884"/>
      <c r="D4194" s="884"/>
      <c r="E4194" s="884"/>
      <c r="F4194" s="895"/>
      <c r="H4194" s="1153"/>
      <c r="J4194" s="1154"/>
      <c r="K4194" s="827"/>
      <c r="L4194" s="1537"/>
      <c r="M4194" s="1537"/>
      <c r="N4194" s="1067"/>
      <c r="O4194" s="1067"/>
    </row>
    <row r="4195" spans="1:15" s="886" customFormat="1">
      <c r="A4195" s="883"/>
      <c r="B4195" s="1152"/>
      <c r="C4195" s="884"/>
      <c r="D4195" s="884"/>
      <c r="E4195" s="884"/>
      <c r="F4195" s="895"/>
      <c r="H4195" s="1153"/>
      <c r="J4195" s="1154"/>
      <c r="K4195" s="827"/>
      <c r="L4195" s="1537"/>
      <c r="M4195" s="1537"/>
      <c r="N4195" s="1067"/>
      <c r="O4195" s="1067"/>
    </row>
    <row r="4196" spans="1:15" s="886" customFormat="1">
      <c r="A4196" s="883"/>
      <c r="B4196" s="1152"/>
      <c r="C4196" s="884"/>
      <c r="D4196" s="884"/>
      <c r="E4196" s="884"/>
      <c r="F4196" s="895"/>
      <c r="H4196" s="1153"/>
      <c r="J4196" s="1154"/>
      <c r="K4196" s="827"/>
      <c r="L4196" s="1537"/>
      <c r="M4196" s="1537"/>
      <c r="N4196" s="1067"/>
      <c r="O4196" s="1067"/>
    </row>
    <row r="4197" spans="1:15" s="886" customFormat="1">
      <c r="A4197" s="883"/>
      <c r="B4197" s="1152"/>
      <c r="C4197" s="884"/>
      <c r="D4197" s="884"/>
      <c r="E4197" s="884"/>
      <c r="F4197" s="895"/>
      <c r="H4197" s="1153"/>
      <c r="J4197" s="1154"/>
      <c r="K4197" s="827"/>
      <c r="L4197" s="1537"/>
      <c r="M4197" s="1537"/>
      <c r="N4197" s="1067"/>
      <c r="O4197" s="1067"/>
    </row>
    <row r="4198" spans="1:15" s="886" customFormat="1">
      <c r="A4198" s="883"/>
      <c r="B4198" s="1152"/>
      <c r="C4198" s="884"/>
      <c r="D4198" s="884"/>
      <c r="E4198" s="884"/>
      <c r="F4198" s="895"/>
      <c r="H4198" s="1153"/>
      <c r="J4198" s="1154"/>
      <c r="K4198" s="827"/>
      <c r="L4198" s="1537"/>
      <c r="M4198" s="1537"/>
      <c r="N4198" s="1067"/>
      <c r="O4198" s="1067"/>
    </row>
    <row r="4199" spans="1:15" s="886" customFormat="1">
      <c r="A4199" s="883"/>
      <c r="B4199" s="1152"/>
      <c r="C4199" s="884"/>
      <c r="D4199" s="884"/>
      <c r="E4199" s="884"/>
      <c r="F4199" s="895"/>
      <c r="H4199" s="1153"/>
      <c r="J4199" s="1154"/>
      <c r="K4199" s="827"/>
      <c r="L4199" s="1537"/>
      <c r="M4199" s="1537"/>
      <c r="N4199" s="1067"/>
      <c r="O4199" s="1067"/>
    </row>
    <row r="4200" spans="1:15" s="886" customFormat="1">
      <c r="A4200" s="883"/>
      <c r="B4200" s="1152"/>
      <c r="C4200" s="884"/>
      <c r="D4200" s="884"/>
      <c r="E4200" s="884"/>
      <c r="F4200" s="895"/>
      <c r="H4200" s="1153"/>
      <c r="J4200" s="1154"/>
      <c r="K4200" s="827"/>
      <c r="L4200" s="1537"/>
      <c r="M4200" s="1537"/>
      <c r="N4200" s="1067"/>
      <c r="O4200" s="1067"/>
    </row>
    <row r="4201" spans="1:15" s="886" customFormat="1">
      <c r="A4201" s="883"/>
      <c r="B4201" s="1152"/>
      <c r="C4201" s="884"/>
      <c r="D4201" s="884"/>
      <c r="E4201" s="884"/>
      <c r="F4201" s="895"/>
      <c r="H4201" s="1153"/>
      <c r="J4201" s="1154"/>
      <c r="K4201" s="827"/>
      <c r="L4201" s="1537"/>
      <c r="M4201" s="1537"/>
      <c r="N4201" s="1067"/>
      <c r="O4201" s="1067"/>
    </row>
    <row r="4202" spans="1:15" s="886" customFormat="1">
      <c r="A4202" s="883"/>
      <c r="B4202" s="1152"/>
      <c r="C4202" s="884"/>
      <c r="D4202" s="884"/>
      <c r="E4202" s="884"/>
      <c r="F4202" s="895"/>
      <c r="H4202" s="1153"/>
      <c r="J4202" s="1154"/>
      <c r="K4202" s="827"/>
      <c r="L4202" s="1537"/>
      <c r="M4202" s="1537"/>
      <c r="N4202" s="1067"/>
      <c r="O4202" s="1067"/>
    </row>
    <row r="4203" spans="1:15" s="886" customFormat="1">
      <c r="A4203" s="883"/>
      <c r="B4203" s="1152"/>
      <c r="C4203" s="884"/>
      <c r="D4203" s="884"/>
      <c r="E4203" s="884"/>
      <c r="F4203" s="895"/>
      <c r="H4203" s="1153"/>
      <c r="J4203" s="1154"/>
      <c r="K4203" s="827"/>
      <c r="L4203" s="1537"/>
      <c r="M4203" s="1537"/>
      <c r="N4203" s="1067"/>
      <c r="O4203" s="1067"/>
    </row>
    <row r="4204" spans="1:15" s="886" customFormat="1">
      <c r="A4204" s="883"/>
      <c r="B4204" s="1152"/>
      <c r="C4204" s="884"/>
      <c r="D4204" s="884"/>
      <c r="E4204" s="884"/>
      <c r="F4204" s="895"/>
      <c r="H4204" s="1153"/>
      <c r="J4204" s="1154"/>
      <c r="K4204" s="827"/>
      <c r="L4204" s="1537"/>
      <c r="M4204" s="1537"/>
      <c r="N4204" s="1067"/>
      <c r="O4204" s="1067"/>
    </row>
    <row r="4205" spans="1:15" s="886" customFormat="1">
      <c r="A4205" s="883"/>
      <c r="B4205" s="1152"/>
      <c r="C4205" s="884"/>
      <c r="D4205" s="884"/>
      <c r="E4205" s="884"/>
      <c r="F4205" s="895"/>
      <c r="H4205" s="1153"/>
      <c r="J4205" s="1154"/>
      <c r="K4205" s="827"/>
      <c r="L4205" s="1537"/>
      <c r="M4205" s="1537"/>
      <c r="N4205" s="1067"/>
      <c r="O4205" s="1067"/>
    </row>
    <row r="4206" spans="1:15" s="886" customFormat="1">
      <c r="A4206" s="883"/>
      <c r="B4206" s="1152"/>
      <c r="C4206" s="884"/>
      <c r="D4206" s="884"/>
      <c r="E4206" s="884"/>
      <c r="F4206" s="895"/>
      <c r="H4206" s="1153"/>
      <c r="J4206" s="1154"/>
      <c r="K4206" s="827"/>
      <c r="L4206" s="1537"/>
      <c r="M4206" s="1537"/>
      <c r="N4206" s="1067"/>
      <c r="O4206" s="1067"/>
    </row>
    <row r="4207" spans="1:15" s="886" customFormat="1">
      <c r="A4207" s="883"/>
      <c r="B4207" s="1152"/>
      <c r="C4207" s="884"/>
      <c r="D4207" s="884"/>
      <c r="E4207" s="884"/>
      <c r="F4207" s="895"/>
      <c r="H4207" s="1153"/>
      <c r="J4207" s="1154"/>
      <c r="K4207" s="827"/>
      <c r="L4207" s="1537"/>
      <c r="M4207" s="1537"/>
      <c r="N4207" s="1067"/>
      <c r="O4207" s="1067"/>
    </row>
    <row r="4208" spans="1:15" s="886" customFormat="1">
      <c r="A4208" s="883"/>
      <c r="B4208" s="1152"/>
      <c r="C4208" s="884"/>
      <c r="D4208" s="884"/>
      <c r="E4208" s="884"/>
      <c r="F4208" s="895"/>
      <c r="H4208" s="1153"/>
      <c r="J4208" s="1154"/>
      <c r="K4208" s="827"/>
      <c r="L4208" s="1537"/>
      <c r="M4208" s="1537"/>
      <c r="N4208" s="1067"/>
      <c r="O4208" s="1067"/>
    </row>
    <row r="4209" spans="1:15" s="886" customFormat="1">
      <c r="A4209" s="883"/>
      <c r="B4209" s="1152"/>
      <c r="C4209" s="884"/>
      <c r="D4209" s="884"/>
      <c r="E4209" s="884"/>
      <c r="F4209" s="895"/>
      <c r="H4209" s="1153"/>
      <c r="J4209" s="1154"/>
      <c r="K4209" s="827"/>
      <c r="L4209" s="1537"/>
      <c r="M4209" s="1537"/>
      <c r="N4209" s="1067"/>
      <c r="O4209" s="1067"/>
    </row>
    <row r="4210" spans="1:15" s="886" customFormat="1">
      <c r="A4210" s="883"/>
      <c r="B4210" s="1152"/>
      <c r="C4210" s="884"/>
      <c r="D4210" s="884"/>
      <c r="E4210" s="884"/>
      <c r="F4210" s="895"/>
      <c r="H4210" s="1153"/>
      <c r="J4210" s="1154"/>
      <c r="K4210" s="827"/>
      <c r="L4210" s="1537"/>
      <c r="M4210" s="1537"/>
      <c r="N4210" s="1067"/>
      <c r="O4210" s="1067"/>
    </row>
    <row r="4211" spans="1:15" s="886" customFormat="1">
      <c r="A4211" s="883"/>
      <c r="B4211" s="1152"/>
      <c r="C4211" s="884"/>
      <c r="D4211" s="884"/>
      <c r="E4211" s="884"/>
      <c r="F4211" s="895"/>
      <c r="H4211" s="1153"/>
      <c r="J4211" s="1154"/>
      <c r="K4211" s="827"/>
      <c r="L4211" s="1537"/>
      <c r="M4211" s="1537"/>
      <c r="N4211" s="1067"/>
      <c r="O4211" s="1067"/>
    </row>
    <row r="4212" spans="1:15" s="886" customFormat="1">
      <c r="A4212" s="883"/>
      <c r="B4212" s="1152"/>
      <c r="C4212" s="884"/>
      <c r="D4212" s="884"/>
      <c r="E4212" s="884"/>
      <c r="F4212" s="895"/>
      <c r="H4212" s="1153"/>
      <c r="J4212" s="1154"/>
      <c r="K4212" s="827"/>
      <c r="L4212" s="1537"/>
      <c r="M4212" s="1537"/>
      <c r="N4212" s="1067"/>
      <c r="O4212" s="1067"/>
    </row>
    <row r="4213" spans="1:15" s="886" customFormat="1">
      <c r="A4213" s="883"/>
      <c r="B4213" s="1152"/>
      <c r="C4213" s="884"/>
      <c r="D4213" s="884"/>
      <c r="E4213" s="884"/>
      <c r="F4213" s="895"/>
      <c r="H4213" s="1153"/>
      <c r="J4213" s="1154"/>
      <c r="K4213" s="827"/>
      <c r="L4213" s="1537"/>
      <c r="M4213" s="1537"/>
      <c r="N4213" s="1067"/>
      <c r="O4213" s="1067"/>
    </row>
    <row r="4214" spans="1:15" s="886" customFormat="1">
      <c r="A4214" s="883"/>
      <c r="B4214" s="1152"/>
      <c r="C4214" s="884"/>
      <c r="D4214" s="884"/>
      <c r="E4214" s="884"/>
      <c r="F4214" s="895"/>
      <c r="H4214" s="1153"/>
      <c r="J4214" s="1154"/>
      <c r="K4214" s="827"/>
      <c r="L4214" s="1537"/>
      <c r="M4214" s="1537"/>
      <c r="N4214" s="1067"/>
      <c r="O4214" s="1067"/>
    </row>
    <row r="4215" spans="1:15" s="886" customFormat="1">
      <c r="A4215" s="883"/>
      <c r="B4215" s="1152"/>
      <c r="C4215" s="884"/>
      <c r="D4215" s="884"/>
      <c r="E4215" s="884"/>
      <c r="F4215" s="895"/>
      <c r="H4215" s="1153"/>
      <c r="J4215" s="1154"/>
      <c r="K4215" s="827"/>
      <c r="L4215" s="1537"/>
      <c r="M4215" s="1537"/>
      <c r="N4215" s="1067"/>
      <c r="O4215" s="1067"/>
    </row>
    <row r="4216" spans="1:15" s="886" customFormat="1">
      <c r="A4216" s="883"/>
      <c r="B4216" s="1152"/>
      <c r="C4216" s="884"/>
      <c r="D4216" s="884"/>
      <c r="E4216" s="884"/>
      <c r="F4216" s="895"/>
      <c r="H4216" s="1153"/>
      <c r="J4216" s="1154"/>
      <c r="K4216" s="827"/>
      <c r="L4216" s="1537"/>
      <c r="M4216" s="1537"/>
      <c r="N4216" s="1067"/>
      <c r="O4216" s="1067"/>
    </row>
    <row r="4217" spans="1:15" s="886" customFormat="1">
      <c r="A4217" s="883"/>
      <c r="B4217" s="1152"/>
      <c r="C4217" s="884"/>
      <c r="D4217" s="884"/>
      <c r="E4217" s="884"/>
      <c r="F4217" s="895"/>
      <c r="H4217" s="1153"/>
      <c r="J4217" s="1154"/>
      <c r="K4217" s="827"/>
      <c r="L4217" s="1537"/>
      <c r="M4217" s="1537"/>
      <c r="N4217" s="1067"/>
      <c r="O4217" s="1067"/>
    </row>
    <row r="4218" spans="1:15" s="886" customFormat="1">
      <c r="A4218" s="883"/>
      <c r="B4218" s="1152"/>
      <c r="C4218" s="884"/>
      <c r="D4218" s="884"/>
      <c r="E4218" s="884"/>
      <c r="F4218" s="895"/>
      <c r="H4218" s="1153"/>
      <c r="J4218" s="1154"/>
      <c r="K4218" s="827"/>
      <c r="L4218" s="1537"/>
      <c r="M4218" s="1537"/>
      <c r="N4218" s="1067"/>
      <c r="O4218" s="1067"/>
    </row>
    <row r="4219" spans="1:15" s="886" customFormat="1">
      <c r="A4219" s="883"/>
      <c r="B4219" s="1152"/>
      <c r="C4219" s="884"/>
      <c r="D4219" s="884"/>
      <c r="E4219" s="884"/>
      <c r="F4219" s="895"/>
      <c r="H4219" s="1153"/>
      <c r="J4219" s="1154"/>
      <c r="K4219" s="827"/>
      <c r="L4219" s="1537"/>
      <c r="M4219" s="1537"/>
      <c r="N4219" s="1067"/>
      <c r="O4219" s="1067"/>
    </row>
    <row r="4220" spans="1:15" s="886" customFormat="1">
      <c r="A4220" s="883"/>
      <c r="B4220" s="1152"/>
      <c r="C4220" s="884"/>
      <c r="D4220" s="884"/>
      <c r="E4220" s="884"/>
      <c r="F4220" s="895"/>
      <c r="H4220" s="1153"/>
      <c r="J4220" s="1154"/>
      <c r="K4220" s="827"/>
      <c r="L4220" s="1537"/>
      <c r="M4220" s="1537"/>
      <c r="N4220" s="1067"/>
      <c r="O4220" s="1067"/>
    </row>
    <row r="4221" spans="1:15" s="886" customFormat="1">
      <c r="A4221" s="883"/>
      <c r="B4221" s="1152"/>
      <c r="C4221" s="884"/>
      <c r="D4221" s="884"/>
      <c r="E4221" s="884"/>
      <c r="F4221" s="895"/>
      <c r="H4221" s="1153"/>
      <c r="J4221" s="1154"/>
      <c r="K4221" s="827"/>
      <c r="L4221" s="1537"/>
      <c r="M4221" s="1537"/>
      <c r="N4221" s="1067"/>
      <c r="O4221" s="1067"/>
    </row>
    <row r="4222" spans="1:15" s="886" customFormat="1">
      <c r="A4222" s="883"/>
      <c r="B4222" s="1152"/>
      <c r="C4222" s="884"/>
      <c r="D4222" s="884"/>
      <c r="E4222" s="884"/>
      <c r="F4222" s="895"/>
      <c r="H4222" s="1153"/>
      <c r="J4222" s="1154"/>
      <c r="K4222" s="827"/>
      <c r="L4222" s="1537"/>
      <c r="M4222" s="1537"/>
      <c r="N4222" s="1067"/>
      <c r="O4222" s="1067"/>
    </row>
    <row r="4223" spans="1:15" s="886" customFormat="1">
      <c r="A4223" s="883"/>
      <c r="B4223" s="1152"/>
      <c r="C4223" s="884"/>
      <c r="D4223" s="884"/>
      <c r="E4223" s="884"/>
      <c r="F4223" s="895"/>
      <c r="H4223" s="1153"/>
      <c r="J4223" s="1154"/>
      <c r="K4223" s="827"/>
      <c r="L4223" s="1537"/>
      <c r="M4223" s="1537"/>
      <c r="N4223" s="1067"/>
      <c r="O4223" s="1067"/>
    </row>
    <row r="4224" spans="1:15" s="886" customFormat="1">
      <c r="A4224" s="883"/>
      <c r="B4224" s="1152"/>
      <c r="C4224" s="884"/>
      <c r="D4224" s="884"/>
      <c r="E4224" s="884"/>
      <c r="F4224" s="895"/>
      <c r="H4224" s="1153"/>
      <c r="J4224" s="1154"/>
      <c r="K4224" s="827"/>
      <c r="L4224" s="1537"/>
      <c r="M4224" s="1537"/>
      <c r="N4224" s="1067"/>
      <c r="O4224" s="1067"/>
    </row>
    <row r="4225" spans="1:15" s="886" customFormat="1">
      <c r="A4225" s="883"/>
      <c r="B4225" s="1152"/>
      <c r="C4225" s="884"/>
      <c r="D4225" s="884"/>
      <c r="E4225" s="884"/>
      <c r="F4225" s="895"/>
      <c r="H4225" s="1153"/>
      <c r="J4225" s="1154"/>
      <c r="K4225" s="827"/>
      <c r="L4225" s="1537"/>
      <c r="M4225" s="1537"/>
      <c r="N4225" s="1067"/>
      <c r="O4225" s="1067"/>
    </row>
    <row r="4226" spans="1:15" s="886" customFormat="1">
      <c r="A4226" s="883"/>
      <c r="B4226" s="1152"/>
      <c r="C4226" s="884"/>
      <c r="D4226" s="884"/>
      <c r="E4226" s="884"/>
      <c r="F4226" s="895"/>
      <c r="H4226" s="1153"/>
      <c r="J4226" s="1154"/>
      <c r="K4226" s="827"/>
      <c r="L4226" s="1537"/>
      <c r="M4226" s="1537"/>
      <c r="N4226" s="1067"/>
      <c r="O4226" s="1067"/>
    </row>
    <row r="4227" spans="1:15" s="886" customFormat="1">
      <c r="A4227" s="883"/>
      <c r="B4227" s="1152"/>
      <c r="C4227" s="884"/>
      <c r="D4227" s="884"/>
      <c r="E4227" s="884"/>
      <c r="F4227" s="895"/>
      <c r="H4227" s="1153"/>
      <c r="J4227" s="1154"/>
      <c r="K4227" s="827"/>
      <c r="L4227" s="1537"/>
      <c r="M4227" s="1537"/>
      <c r="N4227" s="1067"/>
      <c r="O4227" s="1067"/>
    </row>
    <row r="4228" spans="1:15" s="886" customFormat="1">
      <c r="A4228" s="883"/>
      <c r="B4228" s="1152"/>
      <c r="C4228" s="884"/>
      <c r="D4228" s="884"/>
      <c r="E4228" s="884"/>
      <c r="F4228" s="895"/>
      <c r="H4228" s="1153"/>
      <c r="J4228" s="1154"/>
      <c r="K4228" s="827"/>
      <c r="L4228" s="1537"/>
      <c r="M4228" s="1537"/>
      <c r="N4228" s="1067"/>
      <c r="O4228" s="1067"/>
    </row>
    <row r="4229" spans="1:15" s="886" customFormat="1">
      <c r="A4229" s="883"/>
      <c r="B4229" s="1152"/>
      <c r="C4229" s="884"/>
      <c r="D4229" s="884"/>
      <c r="E4229" s="884"/>
      <c r="F4229" s="895"/>
      <c r="H4229" s="1153"/>
      <c r="J4229" s="1154"/>
      <c r="K4229" s="827"/>
      <c r="L4229" s="1537"/>
      <c r="M4229" s="1537"/>
      <c r="N4229" s="1067"/>
      <c r="O4229" s="1067"/>
    </row>
    <row r="4230" spans="1:15" s="886" customFormat="1">
      <c r="A4230" s="883"/>
      <c r="B4230" s="1152"/>
      <c r="C4230" s="884"/>
      <c r="D4230" s="884"/>
      <c r="E4230" s="884"/>
      <c r="F4230" s="895"/>
      <c r="H4230" s="1153"/>
      <c r="J4230" s="1154"/>
      <c r="K4230" s="827"/>
      <c r="L4230" s="1537"/>
      <c r="M4230" s="1537"/>
      <c r="N4230" s="1067"/>
      <c r="O4230" s="1067"/>
    </row>
    <row r="4231" spans="1:15" s="886" customFormat="1">
      <c r="A4231" s="883"/>
      <c r="B4231" s="1152"/>
      <c r="C4231" s="884"/>
      <c r="D4231" s="884"/>
      <c r="E4231" s="884"/>
      <c r="F4231" s="895"/>
      <c r="H4231" s="1153"/>
      <c r="J4231" s="1154"/>
      <c r="K4231" s="827"/>
      <c r="L4231" s="1537"/>
      <c r="M4231" s="1537"/>
      <c r="N4231" s="1067"/>
      <c r="O4231" s="1067"/>
    </row>
    <row r="4232" spans="1:15" s="886" customFormat="1">
      <c r="A4232" s="883"/>
      <c r="B4232" s="1152"/>
      <c r="C4232" s="884"/>
      <c r="D4232" s="884"/>
      <c r="E4232" s="884"/>
      <c r="F4232" s="895"/>
      <c r="H4232" s="1153"/>
      <c r="J4232" s="1154"/>
      <c r="K4232" s="827"/>
      <c r="L4232" s="1537"/>
      <c r="M4232" s="1537"/>
      <c r="N4232" s="1067"/>
      <c r="O4232" s="1067"/>
    </row>
    <row r="4233" spans="1:15" s="886" customFormat="1">
      <c r="A4233" s="883"/>
      <c r="B4233" s="1152"/>
      <c r="C4233" s="884"/>
      <c r="D4233" s="884"/>
      <c r="E4233" s="884"/>
      <c r="F4233" s="895"/>
      <c r="H4233" s="1153"/>
      <c r="J4233" s="1154"/>
      <c r="K4233" s="827"/>
      <c r="L4233" s="1537"/>
      <c r="M4233" s="1537"/>
      <c r="N4233" s="1067"/>
      <c r="O4233" s="1067"/>
    </row>
    <row r="4234" spans="1:15" s="886" customFormat="1">
      <c r="A4234" s="883"/>
      <c r="B4234" s="1152"/>
      <c r="C4234" s="884"/>
      <c r="D4234" s="884"/>
      <c r="E4234" s="884"/>
      <c r="F4234" s="895"/>
      <c r="H4234" s="1153"/>
      <c r="J4234" s="1154"/>
      <c r="K4234" s="827"/>
      <c r="L4234" s="1537"/>
      <c r="M4234" s="1537"/>
      <c r="N4234" s="1067"/>
      <c r="O4234" s="1067"/>
    </row>
    <row r="4235" spans="1:15" s="886" customFormat="1">
      <c r="A4235" s="883"/>
      <c r="B4235" s="1152"/>
      <c r="C4235" s="884"/>
      <c r="D4235" s="884"/>
      <c r="E4235" s="884"/>
      <c r="F4235" s="895"/>
      <c r="H4235" s="1153"/>
      <c r="J4235" s="1154"/>
      <c r="K4235" s="827"/>
      <c r="L4235" s="1537"/>
      <c r="M4235" s="1537"/>
      <c r="N4235" s="1067"/>
      <c r="O4235" s="1067"/>
    </row>
    <row r="4236" spans="1:15" s="886" customFormat="1">
      <c r="A4236" s="883"/>
      <c r="B4236" s="1152"/>
      <c r="C4236" s="884"/>
      <c r="D4236" s="884"/>
      <c r="E4236" s="884"/>
      <c r="F4236" s="895"/>
      <c r="H4236" s="1153"/>
      <c r="J4236" s="1154"/>
      <c r="K4236" s="827"/>
      <c r="L4236" s="1537"/>
      <c r="M4236" s="1537"/>
      <c r="N4236" s="1067"/>
      <c r="O4236" s="1067"/>
    </row>
    <row r="4237" spans="1:15" s="886" customFormat="1">
      <c r="A4237" s="883"/>
      <c r="B4237" s="1152"/>
      <c r="C4237" s="884"/>
      <c r="D4237" s="884"/>
      <c r="E4237" s="884"/>
      <c r="F4237" s="895"/>
      <c r="H4237" s="1153"/>
      <c r="J4237" s="1154"/>
      <c r="K4237" s="827"/>
      <c r="L4237" s="1537"/>
      <c r="M4237" s="1537"/>
      <c r="N4237" s="1067"/>
      <c r="O4237" s="1067"/>
    </row>
    <row r="4238" spans="1:15" s="886" customFormat="1">
      <c r="A4238" s="883"/>
      <c r="B4238" s="1152"/>
      <c r="C4238" s="884"/>
      <c r="D4238" s="884"/>
      <c r="E4238" s="884"/>
      <c r="F4238" s="895"/>
      <c r="H4238" s="1153"/>
      <c r="J4238" s="1154"/>
      <c r="K4238" s="827"/>
      <c r="L4238" s="1537"/>
      <c r="M4238" s="1537"/>
      <c r="N4238" s="1067"/>
      <c r="O4238" s="1067"/>
    </row>
    <row r="4239" spans="1:15" s="886" customFormat="1">
      <c r="A4239" s="883"/>
      <c r="B4239" s="1152"/>
      <c r="C4239" s="884"/>
      <c r="D4239" s="884"/>
      <c r="E4239" s="884"/>
      <c r="F4239" s="895"/>
      <c r="H4239" s="1153"/>
      <c r="J4239" s="1154"/>
      <c r="K4239" s="827"/>
      <c r="L4239" s="1537"/>
      <c r="M4239" s="1537"/>
      <c r="N4239" s="1067"/>
      <c r="O4239" s="1067"/>
    </row>
    <row r="4240" spans="1:15" s="886" customFormat="1">
      <c r="A4240" s="883"/>
      <c r="B4240" s="1152"/>
      <c r="C4240" s="884"/>
      <c r="D4240" s="884"/>
      <c r="E4240" s="884"/>
      <c r="F4240" s="895"/>
      <c r="H4240" s="1153"/>
      <c r="J4240" s="1154"/>
      <c r="K4240" s="827"/>
      <c r="L4240" s="1537"/>
      <c r="M4240" s="1537"/>
      <c r="N4240" s="1067"/>
      <c r="O4240" s="1067"/>
    </row>
    <row r="4241" spans="1:15" s="886" customFormat="1">
      <c r="A4241" s="883"/>
      <c r="B4241" s="1152"/>
      <c r="C4241" s="884"/>
      <c r="D4241" s="884"/>
      <c r="E4241" s="884"/>
      <c r="F4241" s="895"/>
      <c r="H4241" s="1153"/>
      <c r="J4241" s="1154"/>
      <c r="K4241" s="827"/>
      <c r="L4241" s="1537"/>
      <c r="M4241" s="1537"/>
      <c r="N4241" s="1067"/>
      <c r="O4241" s="1067"/>
    </row>
    <row r="4242" spans="1:15" s="886" customFormat="1">
      <c r="A4242" s="883"/>
      <c r="B4242" s="1152"/>
      <c r="C4242" s="884"/>
      <c r="D4242" s="884"/>
      <c r="E4242" s="884"/>
      <c r="F4242" s="895"/>
      <c r="H4242" s="1153"/>
      <c r="J4242" s="1154"/>
      <c r="K4242" s="827"/>
      <c r="L4242" s="1537"/>
      <c r="M4242" s="1537"/>
      <c r="N4242" s="1067"/>
      <c r="O4242" s="1067"/>
    </row>
    <row r="4243" spans="1:15" s="886" customFormat="1">
      <c r="A4243" s="883"/>
      <c r="B4243" s="1152"/>
      <c r="C4243" s="884"/>
      <c r="D4243" s="884"/>
      <c r="E4243" s="884"/>
      <c r="F4243" s="895"/>
      <c r="H4243" s="1153"/>
      <c r="J4243" s="1154"/>
      <c r="K4243" s="827"/>
      <c r="L4243" s="1537"/>
      <c r="M4243" s="1537"/>
      <c r="N4243" s="1067"/>
      <c r="O4243" s="1067"/>
    </row>
    <row r="4244" spans="1:15" s="886" customFormat="1">
      <c r="A4244" s="883"/>
      <c r="B4244" s="1152"/>
      <c r="C4244" s="884"/>
      <c r="D4244" s="884"/>
      <c r="E4244" s="884"/>
      <c r="F4244" s="895"/>
      <c r="H4244" s="1153"/>
      <c r="J4244" s="1154"/>
      <c r="K4244" s="827"/>
      <c r="L4244" s="1537"/>
      <c r="M4244" s="1537"/>
      <c r="N4244" s="1067"/>
      <c r="O4244" s="1067"/>
    </row>
    <row r="4245" spans="1:15" s="886" customFormat="1">
      <c r="A4245" s="883"/>
      <c r="B4245" s="1152"/>
      <c r="C4245" s="884"/>
      <c r="D4245" s="884"/>
      <c r="E4245" s="884"/>
      <c r="F4245" s="895"/>
      <c r="H4245" s="1153"/>
      <c r="J4245" s="1154"/>
      <c r="K4245" s="827"/>
      <c r="L4245" s="1537"/>
      <c r="M4245" s="1537"/>
      <c r="N4245" s="1067"/>
      <c r="O4245" s="1067"/>
    </row>
    <row r="4246" spans="1:15" s="886" customFormat="1">
      <c r="A4246" s="883"/>
      <c r="B4246" s="1152"/>
      <c r="C4246" s="884"/>
      <c r="D4246" s="884"/>
      <c r="E4246" s="884"/>
      <c r="F4246" s="895"/>
      <c r="H4246" s="1153"/>
      <c r="J4246" s="1154"/>
      <c r="K4246" s="827"/>
      <c r="L4246" s="1537"/>
      <c r="M4246" s="1537"/>
      <c r="N4246" s="1067"/>
      <c r="O4246" s="1067"/>
    </row>
    <row r="4247" spans="1:15" s="886" customFormat="1">
      <c r="A4247" s="883"/>
      <c r="B4247" s="1152"/>
      <c r="C4247" s="884"/>
      <c r="D4247" s="884"/>
      <c r="E4247" s="884"/>
      <c r="F4247" s="895"/>
      <c r="H4247" s="1153"/>
      <c r="J4247" s="1154"/>
      <c r="K4247" s="827"/>
      <c r="L4247" s="1537"/>
      <c r="M4247" s="1537"/>
      <c r="N4247" s="1067"/>
      <c r="O4247" s="1067"/>
    </row>
    <row r="4248" spans="1:15" s="886" customFormat="1">
      <c r="A4248" s="883"/>
      <c r="B4248" s="1152"/>
      <c r="C4248" s="884"/>
      <c r="D4248" s="884"/>
      <c r="E4248" s="884"/>
      <c r="F4248" s="895"/>
      <c r="H4248" s="1153"/>
      <c r="J4248" s="1154"/>
      <c r="K4248" s="827"/>
      <c r="L4248" s="1537"/>
      <c r="M4248" s="1537"/>
      <c r="N4248" s="1067"/>
      <c r="O4248" s="1067"/>
    </row>
    <row r="4249" spans="1:15" s="886" customFormat="1">
      <c r="A4249" s="883"/>
      <c r="B4249" s="1152"/>
      <c r="C4249" s="884"/>
      <c r="D4249" s="884"/>
      <c r="E4249" s="884"/>
      <c r="F4249" s="895"/>
      <c r="H4249" s="1153"/>
      <c r="J4249" s="1154"/>
      <c r="K4249" s="827"/>
      <c r="L4249" s="1537"/>
      <c r="M4249" s="1537"/>
      <c r="N4249" s="1067"/>
      <c r="O4249" s="1067"/>
    </row>
    <row r="4250" spans="1:15" s="886" customFormat="1">
      <c r="A4250" s="883"/>
      <c r="B4250" s="1152"/>
      <c r="C4250" s="884"/>
      <c r="D4250" s="884"/>
      <c r="E4250" s="884"/>
      <c r="F4250" s="895"/>
      <c r="H4250" s="1153"/>
      <c r="J4250" s="1154"/>
      <c r="K4250" s="827"/>
      <c r="L4250" s="1537"/>
      <c r="M4250" s="1537"/>
      <c r="N4250" s="1067"/>
      <c r="O4250" s="1067"/>
    </row>
    <row r="4251" spans="1:15" s="886" customFormat="1">
      <c r="A4251" s="883"/>
      <c r="B4251" s="1152"/>
      <c r="C4251" s="884"/>
      <c r="D4251" s="884"/>
      <c r="E4251" s="884"/>
      <c r="F4251" s="895"/>
      <c r="H4251" s="1153"/>
      <c r="J4251" s="1154"/>
      <c r="K4251" s="827"/>
      <c r="L4251" s="1537"/>
      <c r="M4251" s="1537"/>
      <c r="N4251" s="1067"/>
      <c r="O4251" s="1067"/>
    </row>
    <row r="4252" spans="1:15" s="886" customFormat="1">
      <c r="A4252" s="883"/>
      <c r="B4252" s="1152"/>
      <c r="C4252" s="884"/>
      <c r="D4252" s="884"/>
      <c r="E4252" s="884"/>
      <c r="F4252" s="895"/>
      <c r="H4252" s="1153"/>
      <c r="J4252" s="1154"/>
      <c r="K4252" s="827"/>
      <c r="L4252" s="1537"/>
      <c r="M4252" s="1537"/>
      <c r="N4252" s="1067"/>
      <c r="O4252" s="1067"/>
    </row>
    <row r="4253" spans="1:15" s="886" customFormat="1">
      <c r="A4253" s="883"/>
      <c r="B4253" s="1152"/>
      <c r="C4253" s="884"/>
      <c r="D4253" s="884"/>
      <c r="E4253" s="884"/>
      <c r="F4253" s="895"/>
      <c r="H4253" s="1153"/>
      <c r="J4253" s="1154"/>
      <c r="K4253" s="827"/>
      <c r="L4253" s="1537"/>
      <c r="M4253" s="1537"/>
      <c r="N4253" s="1067"/>
      <c r="O4253" s="1067"/>
    </row>
    <row r="4254" spans="1:15" s="886" customFormat="1">
      <c r="A4254" s="883"/>
      <c r="B4254" s="1152"/>
      <c r="C4254" s="884"/>
      <c r="D4254" s="884"/>
      <c r="E4254" s="884"/>
      <c r="F4254" s="895"/>
      <c r="H4254" s="1153"/>
      <c r="J4254" s="1154"/>
      <c r="K4254" s="827"/>
      <c r="L4254" s="1537"/>
      <c r="M4254" s="1537"/>
      <c r="N4254" s="1067"/>
      <c r="O4254" s="1067"/>
    </row>
    <row r="4255" spans="1:15" s="886" customFormat="1">
      <c r="A4255" s="883"/>
      <c r="B4255" s="1152"/>
      <c r="C4255" s="884"/>
      <c r="D4255" s="884"/>
      <c r="E4255" s="884"/>
      <c r="F4255" s="895"/>
      <c r="H4255" s="1153"/>
      <c r="J4255" s="1154"/>
      <c r="K4255" s="827"/>
      <c r="L4255" s="1537"/>
      <c r="M4255" s="1537"/>
      <c r="N4255" s="1067"/>
      <c r="O4255" s="1067"/>
    </row>
    <row r="4256" spans="1:15" s="886" customFormat="1">
      <c r="A4256" s="883"/>
      <c r="B4256" s="1152"/>
      <c r="C4256" s="884"/>
      <c r="D4256" s="884"/>
      <c r="E4256" s="884"/>
      <c r="F4256" s="895"/>
      <c r="H4256" s="1153"/>
      <c r="J4256" s="1154"/>
      <c r="K4256" s="827"/>
      <c r="L4256" s="1537"/>
      <c r="M4256" s="1537"/>
      <c r="N4256" s="1067"/>
      <c r="O4256" s="1067"/>
    </row>
    <row r="4257" spans="1:15" s="886" customFormat="1">
      <c r="A4257" s="883"/>
      <c r="B4257" s="1152"/>
      <c r="C4257" s="884"/>
      <c r="D4257" s="884"/>
      <c r="E4257" s="884"/>
      <c r="F4257" s="895"/>
      <c r="H4257" s="1153"/>
      <c r="J4257" s="1154"/>
      <c r="K4257" s="827"/>
      <c r="L4257" s="1537"/>
      <c r="M4257" s="1537"/>
      <c r="N4257" s="1067"/>
      <c r="O4257" s="1067"/>
    </row>
    <row r="4258" spans="1:15" s="886" customFormat="1">
      <c r="A4258" s="883"/>
      <c r="B4258" s="1152"/>
      <c r="C4258" s="884"/>
      <c r="D4258" s="884"/>
      <c r="E4258" s="884"/>
      <c r="F4258" s="895"/>
      <c r="H4258" s="1153"/>
      <c r="J4258" s="1154"/>
      <c r="K4258" s="827"/>
      <c r="L4258" s="1537"/>
      <c r="M4258" s="1537"/>
      <c r="N4258" s="1067"/>
      <c r="O4258" s="1067"/>
    </row>
    <row r="4259" spans="1:15" s="886" customFormat="1">
      <c r="A4259" s="883"/>
      <c r="B4259" s="1152"/>
      <c r="C4259" s="884"/>
      <c r="D4259" s="884"/>
      <c r="E4259" s="884"/>
      <c r="F4259" s="895"/>
      <c r="H4259" s="1153"/>
      <c r="J4259" s="1154"/>
      <c r="K4259" s="827"/>
      <c r="L4259" s="1537"/>
      <c r="M4259" s="1537"/>
      <c r="N4259" s="1067"/>
      <c r="O4259" s="1067"/>
    </row>
    <row r="4260" spans="1:15" s="886" customFormat="1">
      <c r="A4260" s="883"/>
      <c r="B4260" s="1152"/>
      <c r="C4260" s="884"/>
      <c r="D4260" s="884"/>
      <c r="E4260" s="884"/>
      <c r="F4260" s="895"/>
      <c r="H4260" s="1153"/>
      <c r="J4260" s="1154"/>
      <c r="K4260" s="827"/>
      <c r="L4260" s="1537"/>
      <c r="M4260" s="1537"/>
      <c r="N4260" s="1067"/>
      <c r="O4260" s="1067"/>
    </row>
    <row r="4261" spans="1:15" s="886" customFormat="1">
      <c r="A4261" s="883"/>
      <c r="B4261" s="1152"/>
      <c r="C4261" s="884"/>
      <c r="D4261" s="884"/>
      <c r="E4261" s="884"/>
      <c r="F4261" s="895"/>
      <c r="H4261" s="1153"/>
      <c r="J4261" s="1154"/>
      <c r="K4261" s="827"/>
      <c r="L4261" s="1537"/>
      <c r="M4261" s="1537"/>
      <c r="N4261" s="1067"/>
      <c r="O4261" s="1067"/>
    </row>
    <row r="4262" spans="1:15" s="886" customFormat="1">
      <c r="A4262" s="883"/>
      <c r="B4262" s="1152"/>
      <c r="C4262" s="884"/>
      <c r="D4262" s="884"/>
      <c r="E4262" s="884"/>
      <c r="F4262" s="895"/>
      <c r="H4262" s="1153"/>
      <c r="J4262" s="1154"/>
      <c r="K4262" s="827"/>
      <c r="L4262" s="1537"/>
      <c r="M4262" s="1537"/>
      <c r="N4262" s="1067"/>
      <c r="O4262" s="1067"/>
    </row>
    <row r="4263" spans="1:15" s="886" customFormat="1">
      <c r="A4263" s="883"/>
      <c r="B4263" s="1152"/>
      <c r="C4263" s="884"/>
      <c r="D4263" s="884"/>
      <c r="E4263" s="884"/>
      <c r="F4263" s="895"/>
      <c r="H4263" s="1153"/>
      <c r="J4263" s="1154"/>
      <c r="K4263" s="827"/>
      <c r="L4263" s="1537"/>
      <c r="M4263" s="1537"/>
      <c r="N4263" s="1067"/>
      <c r="O4263" s="1067"/>
    </row>
    <row r="4264" spans="1:15" s="886" customFormat="1">
      <c r="A4264" s="883"/>
      <c r="B4264" s="1152"/>
      <c r="C4264" s="884"/>
      <c r="D4264" s="884"/>
      <c r="E4264" s="884"/>
      <c r="F4264" s="895"/>
      <c r="H4264" s="1153"/>
      <c r="J4264" s="1154"/>
      <c r="K4264" s="827"/>
      <c r="L4264" s="1537"/>
      <c r="M4264" s="1537"/>
      <c r="N4264" s="1067"/>
      <c r="O4264" s="1067"/>
    </row>
    <row r="4265" spans="1:15" s="886" customFormat="1">
      <c r="A4265" s="883"/>
      <c r="B4265" s="1152"/>
      <c r="C4265" s="884"/>
      <c r="D4265" s="884"/>
      <c r="E4265" s="884"/>
      <c r="F4265" s="895"/>
      <c r="H4265" s="1153"/>
      <c r="J4265" s="1154"/>
      <c r="K4265" s="827"/>
      <c r="L4265" s="1537"/>
      <c r="M4265" s="1537"/>
      <c r="N4265" s="1067"/>
      <c r="O4265" s="1067"/>
    </row>
    <row r="4266" spans="1:15" s="886" customFormat="1">
      <c r="A4266" s="883"/>
      <c r="B4266" s="1152"/>
      <c r="C4266" s="884"/>
      <c r="D4266" s="884"/>
      <c r="E4266" s="884"/>
      <c r="F4266" s="895"/>
      <c r="H4266" s="1153"/>
      <c r="J4266" s="1154"/>
      <c r="K4266" s="827"/>
      <c r="L4266" s="1537"/>
      <c r="M4266" s="1537"/>
      <c r="N4266" s="1067"/>
      <c r="O4266" s="1067"/>
    </row>
    <row r="4267" spans="1:15" s="886" customFormat="1">
      <c r="A4267" s="883"/>
      <c r="B4267" s="1152"/>
      <c r="C4267" s="884"/>
      <c r="D4267" s="884"/>
      <c r="E4267" s="884"/>
      <c r="F4267" s="895"/>
      <c r="H4267" s="1153"/>
      <c r="J4267" s="1154"/>
      <c r="K4267" s="827"/>
      <c r="L4267" s="1537"/>
      <c r="M4267" s="1537"/>
      <c r="N4267" s="1067"/>
      <c r="O4267" s="1067"/>
    </row>
    <row r="4268" spans="1:15" s="886" customFormat="1">
      <c r="A4268" s="883"/>
      <c r="B4268" s="1152"/>
      <c r="C4268" s="884"/>
      <c r="D4268" s="884"/>
      <c r="E4268" s="884"/>
      <c r="F4268" s="895"/>
      <c r="H4268" s="1153"/>
      <c r="J4268" s="1154"/>
      <c r="K4268" s="827"/>
      <c r="L4268" s="1537"/>
      <c r="M4268" s="1537"/>
      <c r="N4268" s="1067"/>
      <c r="O4268" s="1067"/>
    </row>
    <row r="4269" spans="1:15" s="886" customFormat="1">
      <c r="A4269" s="883"/>
      <c r="B4269" s="1152"/>
      <c r="C4269" s="884"/>
      <c r="D4269" s="884"/>
      <c r="E4269" s="884"/>
      <c r="F4269" s="895"/>
      <c r="H4269" s="1153"/>
      <c r="J4269" s="1154"/>
      <c r="K4269" s="827"/>
      <c r="L4269" s="1537"/>
      <c r="M4269" s="1537"/>
      <c r="N4269" s="1067"/>
      <c r="O4269" s="1067"/>
    </row>
    <row r="4270" spans="1:15" s="886" customFormat="1">
      <c r="A4270" s="883"/>
      <c r="B4270" s="1152"/>
      <c r="C4270" s="884"/>
      <c r="D4270" s="884"/>
      <c r="E4270" s="884"/>
      <c r="F4270" s="895"/>
      <c r="H4270" s="1153"/>
      <c r="J4270" s="1154"/>
      <c r="K4270" s="827"/>
      <c r="L4270" s="1537"/>
      <c r="M4270" s="1537"/>
      <c r="N4270" s="1067"/>
      <c r="O4270" s="1067"/>
    </row>
    <row r="4271" spans="1:15" s="886" customFormat="1">
      <c r="A4271" s="883"/>
      <c r="B4271" s="1152"/>
      <c r="C4271" s="884"/>
      <c r="D4271" s="884"/>
      <c r="E4271" s="884"/>
      <c r="F4271" s="895"/>
      <c r="H4271" s="1153"/>
      <c r="J4271" s="1154"/>
      <c r="K4271" s="827"/>
      <c r="L4271" s="1537"/>
      <c r="M4271" s="1537"/>
      <c r="N4271" s="1067"/>
      <c r="O4271" s="1067"/>
    </row>
    <row r="4272" spans="1:15" s="886" customFormat="1">
      <c r="A4272" s="883"/>
      <c r="B4272" s="1152"/>
      <c r="C4272" s="884"/>
      <c r="D4272" s="884"/>
      <c r="E4272" s="884"/>
      <c r="F4272" s="895"/>
      <c r="H4272" s="1153"/>
      <c r="J4272" s="1154"/>
      <c r="K4272" s="827"/>
      <c r="L4272" s="1537"/>
      <c r="M4272" s="1537"/>
      <c r="N4272" s="1067"/>
      <c r="O4272" s="1067"/>
    </row>
    <row r="4273" spans="1:15" s="886" customFormat="1">
      <c r="A4273" s="883"/>
      <c r="B4273" s="1152"/>
      <c r="C4273" s="884"/>
      <c r="D4273" s="884"/>
      <c r="E4273" s="884"/>
      <c r="F4273" s="895"/>
      <c r="H4273" s="1153"/>
      <c r="J4273" s="1154"/>
      <c r="K4273" s="827"/>
      <c r="L4273" s="1537"/>
      <c r="M4273" s="1537"/>
      <c r="N4273" s="1067"/>
      <c r="O4273" s="1067"/>
    </row>
    <row r="4274" spans="1:15" s="886" customFormat="1">
      <c r="A4274" s="883"/>
      <c r="B4274" s="1152"/>
      <c r="C4274" s="884"/>
      <c r="D4274" s="884"/>
      <c r="E4274" s="884"/>
      <c r="F4274" s="895"/>
      <c r="H4274" s="1153"/>
      <c r="J4274" s="1154"/>
      <c r="K4274" s="827"/>
      <c r="L4274" s="1537"/>
      <c r="M4274" s="1537"/>
      <c r="N4274" s="1067"/>
      <c r="O4274" s="1067"/>
    </row>
    <row r="4275" spans="1:15" s="886" customFormat="1">
      <c r="A4275" s="883"/>
      <c r="B4275" s="1152"/>
      <c r="C4275" s="884"/>
      <c r="D4275" s="884"/>
      <c r="E4275" s="884"/>
      <c r="F4275" s="895"/>
      <c r="H4275" s="1153"/>
      <c r="J4275" s="1154"/>
      <c r="K4275" s="827"/>
      <c r="L4275" s="1537"/>
      <c r="M4275" s="1537"/>
      <c r="N4275" s="1067"/>
      <c r="O4275" s="1067"/>
    </row>
    <row r="4276" spans="1:15" s="886" customFormat="1">
      <c r="A4276" s="883"/>
      <c r="B4276" s="1152"/>
      <c r="C4276" s="884"/>
      <c r="D4276" s="884"/>
      <c r="E4276" s="884"/>
      <c r="F4276" s="895"/>
      <c r="H4276" s="1153"/>
      <c r="J4276" s="1154"/>
      <c r="K4276" s="827"/>
      <c r="L4276" s="1537"/>
      <c r="M4276" s="1537"/>
      <c r="N4276" s="1067"/>
      <c r="O4276" s="1067"/>
    </row>
    <row r="4277" spans="1:15" s="886" customFormat="1">
      <c r="A4277" s="883"/>
      <c r="B4277" s="1152"/>
      <c r="C4277" s="884"/>
      <c r="D4277" s="884"/>
      <c r="E4277" s="884"/>
      <c r="F4277" s="895"/>
      <c r="H4277" s="1153"/>
      <c r="J4277" s="1154"/>
      <c r="K4277" s="827"/>
      <c r="L4277" s="1537"/>
      <c r="M4277" s="1537"/>
      <c r="N4277" s="1067"/>
      <c r="O4277" s="1067"/>
    </row>
    <row r="4278" spans="1:15" s="886" customFormat="1">
      <c r="A4278" s="883"/>
      <c r="B4278" s="1152"/>
      <c r="C4278" s="884"/>
      <c r="D4278" s="884"/>
      <c r="E4278" s="884"/>
      <c r="F4278" s="895"/>
      <c r="H4278" s="1153"/>
      <c r="J4278" s="1154"/>
      <c r="K4278" s="827"/>
      <c r="L4278" s="1537"/>
      <c r="M4278" s="1537"/>
      <c r="N4278" s="1067"/>
      <c r="O4278" s="1067"/>
    </row>
    <row r="4279" spans="1:15" s="886" customFormat="1">
      <c r="A4279" s="883"/>
      <c r="B4279" s="1152"/>
      <c r="C4279" s="884"/>
      <c r="D4279" s="884"/>
      <c r="E4279" s="884"/>
      <c r="F4279" s="895"/>
      <c r="H4279" s="1153"/>
      <c r="J4279" s="1154"/>
      <c r="K4279" s="827"/>
      <c r="L4279" s="1537"/>
      <c r="M4279" s="1537"/>
      <c r="N4279" s="1067"/>
      <c r="O4279" s="1067"/>
    </row>
    <row r="4280" spans="1:15" s="886" customFormat="1">
      <c r="A4280" s="883"/>
      <c r="B4280" s="1152"/>
      <c r="C4280" s="884"/>
      <c r="D4280" s="884"/>
      <c r="E4280" s="884"/>
      <c r="F4280" s="895"/>
      <c r="H4280" s="1153"/>
      <c r="J4280" s="1154"/>
      <c r="K4280" s="827"/>
      <c r="L4280" s="1537"/>
      <c r="M4280" s="1537"/>
      <c r="N4280" s="1067"/>
      <c r="O4280" s="1067"/>
    </row>
    <row r="4281" spans="1:15" s="886" customFormat="1">
      <c r="A4281" s="883"/>
      <c r="B4281" s="1152"/>
      <c r="C4281" s="884"/>
      <c r="D4281" s="884"/>
      <c r="E4281" s="884"/>
      <c r="F4281" s="895"/>
      <c r="H4281" s="1153"/>
      <c r="J4281" s="1154"/>
      <c r="K4281" s="827"/>
      <c r="L4281" s="1537"/>
      <c r="M4281" s="1537"/>
      <c r="N4281" s="1067"/>
      <c r="O4281" s="1067"/>
    </row>
    <row r="4282" spans="1:15" s="886" customFormat="1">
      <c r="A4282" s="883"/>
      <c r="B4282" s="1152"/>
      <c r="C4282" s="884"/>
      <c r="D4282" s="884"/>
      <c r="E4282" s="884"/>
      <c r="F4282" s="895"/>
      <c r="H4282" s="1153"/>
      <c r="J4282" s="1154"/>
      <c r="K4282" s="827"/>
      <c r="L4282" s="1537"/>
      <c r="M4282" s="1537"/>
      <c r="N4282" s="1067"/>
      <c r="O4282" s="1067"/>
    </row>
    <row r="4283" spans="1:15" s="886" customFormat="1">
      <c r="A4283" s="883"/>
      <c r="B4283" s="1152"/>
      <c r="C4283" s="884"/>
      <c r="D4283" s="884"/>
      <c r="E4283" s="884"/>
      <c r="F4283" s="895"/>
      <c r="H4283" s="1153"/>
      <c r="J4283" s="1154"/>
      <c r="K4283" s="827"/>
      <c r="L4283" s="1537"/>
      <c r="M4283" s="1537"/>
      <c r="N4283" s="1067"/>
      <c r="O4283" s="1067"/>
    </row>
    <row r="4284" spans="1:15" s="886" customFormat="1">
      <c r="A4284" s="883"/>
      <c r="B4284" s="1152"/>
      <c r="C4284" s="884"/>
      <c r="D4284" s="884"/>
      <c r="E4284" s="884"/>
      <c r="F4284" s="895"/>
      <c r="H4284" s="1153"/>
      <c r="J4284" s="1154"/>
      <c r="K4284" s="827"/>
      <c r="L4284" s="1537"/>
      <c r="M4284" s="1537"/>
      <c r="N4284" s="1067"/>
      <c r="O4284" s="1067"/>
    </row>
    <row r="4285" spans="1:15" s="886" customFormat="1">
      <c r="A4285" s="883"/>
      <c r="B4285" s="1152"/>
      <c r="C4285" s="884"/>
      <c r="D4285" s="884"/>
      <c r="E4285" s="884"/>
      <c r="F4285" s="895"/>
      <c r="H4285" s="1153"/>
      <c r="J4285" s="1154"/>
      <c r="K4285" s="827"/>
      <c r="L4285" s="1537"/>
      <c r="M4285" s="1537"/>
      <c r="N4285" s="1067"/>
      <c r="O4285" s="1067"/>
    </row>
    <row r="4286" spans="1:15" s="886" customFormat="1">
      <c r="A4286" s="883"/>
      <c r="B4286" s="1152"/>
      <c r="C4286" s="884"/>
      <c r="D4286" s="884"/>
      <c r="E4286" s="884"/>
      <c r="F4286" s="895"/>
      <c r="H4286" s="1153"/>
      <c r="J4286" s="1154"/>
      <c r="K4286" s="827"/>
      <c r="L4286" s="1537"/>
      <c r="M4286" s="1537"/>
      <c r="N4286" s="1067"/>
      <c r="O4286" s="1067"/>
    </row>
    <row r="4287" spans="1:15" s="886" customFormat="1">
      <c r="A4287" s="883"/>
      <c r="B4287" s="1152"/>
      <c r="C4287" s="884"/>
      <c r="D4287" s="884"/>
      <c r="E4287" s="884"/>
      <c r="F4287" s="895"/>
      <c r="H4287" s="1153"/>
      <c r="J4287" s="1154"/>
      <c r="K4287" s="827"/>
      <c r="L4287" s="1537"/>
      <c r="M4287" s="1537"/>
      <c r="N4287" s="1067"/>
      <c r="O4287" s="1067"/>
    </row>
    <row r="4288" spans="1:15" s="886" customFormat="1">
      <c r="A4288" s="883"/>
      <c r="B4288" s="1152"/>
      <c r="C4288" s="884"/>
      <c r="D4288" s="884"/>
      <c r="E4288" s="884"/>
      <c r="F4288" s="895"/>
      <c r="H4288" s="1153"/>
      <c r="J4288" s="1154"/>
      <c r="K4288" s="827"/>
      <c r="L4288" s="1537"/>
      <c r="M4288" s="1537"/>
      <c r="N4288" s="1067"/>
      <c r="O4288" s="1067"/>
    </row>
    <row r="4289" spans="1:15" s="886" customFormat="1">
      <c r="A4289" s="883"/>
      <c r="B4289" s="1152"/>
      <c r="C4289" s="884"/>
      <c r="D4289" s="884"/>
      <c r="E4289" s="884"/>
      <c r="F4289" s="895"/>
      <c r="H4289" s="1153"/>
      <c r="J4289" s="1154"/>
      <c r="K4289" s="827"/>
      <c r="L4289" s="1537"/>
      <c r="M4289" s="1537"/>
      <c r="N4289" s="1067"/>
      <c r="O4289" s="1067"/>
    </row>
    <row r="4290" spans="1:15" s="886" customFormat="1">
      <c r="A4290" s="883"/>
      <c r="B4290" s="1152"/>
      <c r="C4290" s="884"/>
      <c r="D4290" s="884"/>
      <c r="E4290" s="884"/>
      <c r="F4290" s="895"/>
      <c r="H4290" s="1153"/>
      <c r="J4290" s="1154"/>
      <c r="K4290" s="827"/>
      <c r="L4290" s="1537"/>
      <c r="M4290" s="1537"/>
      <c r="N4290" s="1067"/>
      <c r="O4290" s="1067"/>
    </row>
    <row r="4291" spans="1:15" s="886" customFormat="1">
      <c r="A4291" s="883"/>
      <c r="B4291" s="1152"/>
      <c r="C4291" s="884"/>
      <c r="D4291" s="884"/>
      <c r="E4291" s="884"/>
      <c r="F4291" s="895"/>
      <c r="H4291" s="1153"/>
      <c r="J4291" s="1154"/>
      <c r="K4291" s="827"/>
      <c r="L4291" s="1537"/>
      <c r="M4291" s="1537"/>
      <c r="N4291" s="1067"/>
      <c r="O4291" s="1067"/>
    </row>
    <row r="4292" spans="1:15" s="886" customFormat="1">
      <c r="A4292" s="883"/>
      <c r="B4292" s="1152"/>
      <c r="C4292" s="884"/>
      <c r="D4292" s="884"/>
      <c r="E4292" s="884"/>
      <c r="F4292" s="895"/>
      <c r="H4292" s="1153"/>
      <c r="J4292" s="1154"/>
      <c r="K4292" s="827"/>
      <c r="L4292" s="1537"/>
      <c r="M4292" s="1537"/>
      <c r="N4292" s="1067"/>
      <c r="O4292" s="1067"/>
    </row>
    <row r="4293" spans="1:15" s="886" customFormat="1">
      <c r="A4293" s="883"/>
      <c r="B4293" s="1152"/>
      <c r="C4293" s="884"/>
      <c r="D4293" s="884"/>
      <c r="E4293" s="884"/>
      <c r="F4293" s="895"/>
      <c r="H4293" s="1153"/>
      <c r="J4293" s="1154"/>
      <c r="K4293" s="827"/>
      <c r="L4293" s="1537"/>
      <c r="M4293" s="1537"/>
      <c r="N4293" s="1067"/>
      <c r="O4293" s="1067"/>
    </row>
    <row r="4294" spans="1:15" s="886" customFormat="1">
      <c r="A4294" s="883"/>
      <c r="B4294" s="1152"/>
      <c r="C4294" s="884"/>
      <c r="D4294" s="884"/>
      <c r="E4294" s="884"/>
      <c r="F4294" s="895"/>
      <c r="H4294" s="1153"/>
      <c r="J4294" s="1154"/>
      <c r="K4294" s="827"/>
      <c r="L4294" s="1537"/>
      <c r="M4294" s="1537"/>
      <c r="N4294" s="1067"/>
      <c r="O4294" s="1067"/>
    </row>
    <row r="4295" spans="1:15" s="886" customFormat="1">
      <c r="A4295" s="883"/>
      <c r="B4295" s="1152"/>
      <c r="C4295" s="884"/>
      <c r="D4295" s="884"/>
      <c r="E4295" s="884"/>
      <c r="F4295" s="895"/>
      <c r="H4295" s="1153"/>
      <c r="J4295" s="1154"/>
      <c r="K4295" s="827"/>
      <c r="L4295" s="1537"/>
      <c r="M4295" s="1537"/>
      <c r="N4295" s="1067"/>
      <c r="O4295" s="1067"/>
    </row>
    <row r="4296" spans="1:15" s="886" customFormat="1">
      <c r="A4296" s="883"/>
      <c r="B4296" s="1152"/>
      <c r="C4296" s="884"/>
      <c r="D4296" s="884"/>
      <c r="E4296" s="884"/>
      <c r="F4296" s="895"/>
      <c r="H4296" s="1153"/>
      <c r="J4296" s="1154"/>
      <c r="K4296" s="827"/>
      <c r="L4296" s="1537"/>
      <c r="M4296" s="1537"/>
      <c r="N4296" s="1067"/>
      <c r="O4296" s="1067"/>
    </row>
    <row r="4297" spans="1:15" s="886" customFormat="1">
      <c r="A4297" s="883"/>
      <c r="B4297" s="1152"/>
      <c r="C4297" s="884"/>
      <c r="D4297" s="884"/>
      <c r="E4297" s="884"/>
      <c r="F4297" s="895"/>
      <c r="H4297" s="1153"/>
      <c r="J4297" s="1154"/>
      <c r="K4297" s="827"/>
      <c r="L4297" s="1537"/>
      <c r="M4297" s="1537"/>
      <c r="N4297" s="1067"/>
      <c r="O4297" s="1067"/>
    </row>
    <row r="4298" spans="1:15" s="886" customFormat="1">
      <c r="A4298" s="883"/>
      <c r="B4298" s="1152"/>
      <c r="C4298" s="884"/>
      <c r="D4298" s="884"/>
      <c r="E4298" s="884"/>
      <c r="F4298" s="895"/>
      <c r="H4298" s="1153"/>
      <c r="J4298" s="1154"/>
      <c r="K4298" s="827"/>
      <c r="L4298" s="1537"/>
      <c r="M4298" s="1537"/>
      <c r="N4298" s="1067"/>
      <c r="O4298" s="1067"/>
    </row>
    <row r="4299" spans="1:15" s="886" customFormat="1">
      <c r="A4299" s="883"/>
      <c r="B4299" s="1152"/>
      <c r="C4299" s="884"/>
      <c r="D4299" s="884"/>
      <c r="E4299" s="884"/>
      <c r="F4299" s="895"/>
      <c r="H4299" s="1153"/>
      <c r="J4299" s="1154"/>
      <c r="K4299" s="827"/>
      <c r="L4299" s="1537"/>
      <c r="M4299" s="1537"/>
      <c r="N4299" s="1067"/>
      <c r="O4299" s="1067"/>
    </row>
    <row r="4300" spans="1:15" s="886" customFormat="1">
      <c r="A4300" s="883"/>
      <c r="B4300" s="1152"/>
      <c r="C4300" s="884"/>
      <c r="D4300" s="884"/>
      <c r="E4300" s="884"/>
      <c r="F4300" s="895"/>
      <c r="H4300" s="1153"/>
      <c r="J4300" s="1154"/>
      <c r="K4300" s="827"/>
      <c r="L4300" s="1537"/>
      <c r="M4300" s="1537"/>
      <c r="N4300" s="1067"/>
      <c r="O4300" s="1067"/>
    </row>
    <row r="4301" spans="1:15" s="886" customFormat="1">
      <c r="A4301" s="883"/>
      <c r="B4301" s="1152"/>
      <c r="C4301" s="884"/>
      <c r="D4301" s="884"/>
      <c r="E4301" s="884"/>
      <c r="F4301" s="895"/>
      <c r="H4301" s="1153"/>
      <c r="J4301" s="1154"/>
      <c r="K4301" s="827"/>
      <c r="L4301" s="1537"/>
      <c r="M4301" s="1537"/>
      <c r="N4301" s="1067"/>
      <c r="O4301" s="1067"/>
    </row>
    <row r="4302" spans="1:15" s="886" customFormat="1">
      <c r="A4302" s="883"/>
      <c r="B4302" s="1152"/>
      <c r="C4302" s="884"/>
      <c r="D4302" s="884"/>
      <c r="E4302" s="884"/>
      <c r="F4302" s="895"/>
      <c r="H4302" s="1153"/>
      <c r="J4302" s="1154"/>
      <c r="K4302" s="827"/>
      <c r="L4302" s="1537"/>
      <c r="M4302" s="1537"/>
      <c r="N4302" s="1067"/>
      <c r="O4302" s="1067"/>
    </row>
    <row r="4303" spans="1:15" s="886" customFormat="1">
      <c r="A4303" s="883"/>
      <c r="B4303" s="1152"/>
      <c r="C4303" s="884"/>
      <c r="D4303" s="884"/>
      <c r="E4303" s="884"/>
      <c r="F4303" s="895"/>
      <c r="H4303" s="1153"/>
      <c r="J4303" s="1154"/>
      <c r="K4303" s="827"/>
      <c r="L4303" s="1537"/>
      <c r="M4303" s="1537"/>
      <c r="N4303" s="1067"/>
      <c r="O4303" s="1067"/>
    </row>
    <row r="4304" spans="1:15" s="886" customFormat="1">
      <c r="A4304" s="883"/>
      <c r="B4304" s="1152"/>
      <c r="C4304" s="884"/>
      <c r="D4304" s="884"/>
      <c r="E4304" s="884"/>
      <c r="F4304" s="895"/>
      <c r="H4304" s="1153"/>
      <c r="J4304" s="1154"/>
      <c r="K4304" s="827"/>
      <c r="L4304" s="1537"/>
      <c r="M4304" s="1537"/>
      <c r="N4304" s="1067"/>
      <c r="O4304" s="1067"/>
    </row>
    <row r="4305" spans="1:15" s="886" customFormat="1">
      <c r="A4305" s="883"/>
      <c r="B4305" s="1152"/>
      <c r="C4305" s="884"/>
      <c r="D4305" s="884"/>
      <c r="E4305" s="884"/>
      <c r="F4305" s="895"/>
      <c r="H4305" s="1153"/>
      <c r="J4305" s="1154"/>
      <c r="K4305" s="827"/>
      <c r="L4305" s="1537"/>
      <c r="M4305" s="1537"/>
      <c r="N4305" s="1067"/>
      <c r="O4305" s="1067"/>
    </row>
    <row r="4306" spans="1:15" s="886" customFormat="1">
      <c r="A4306" s="883"/>
      <c r="B4306" s="1152"/>
      <c r="C4306" s="884"/>
      <c r="D4306" s="884"/>
      <c r="E4306" s="884"/>
      <c r="F4306" s="895"/>
      <c r="H4306" s="1153"/>
      <c r="J4306" s="1154"/>
      <c r="K4306" s="827"/>
      <c r="L4306" s="1537"/>
      <c r="M4306" s="1537"/>
      <c r="N4306" s="1067"/>
      <c r="O4306" s="1067"/>
    </row>
    <row r="4307" spans="1:15" s="886" customFormat="1">
      <c r="A4307" s="883"/>
      <c r="B4307" s="1152"/>
      <c r="C4307" s="884"/>
      <c r="D4307" s="884"/>
      <c r="E4307" s="884"/>
      <c r="F4307" s="895"/>
      <c r="H4307" s="1153"/>
      <c r="J4307" s="1154"/>
      <c r="K4307" s="827"/>
      <c r="L4307" s="1537"/>
      <c r="M4307" s="1537"/>
      <c r="N4307" s="1067"/>
      <c r="O4307" s="1067"/>
    </row>
    <row r="4308" spans="1:15" s="886" customFormat="1">
      <c r="A4308" s="883"/>
      <c r="B4308" s="1152"/>
      <c r="C4308" s="884"/>
      <c r="D4308" s="884"/>
      <c r="E4308" s="884"/>
      <c r="F4308" s="895"/>
      <c r="H4308" s="1153"/>
      <c r="J4308" s="1154"/>
      <c r="K4308" s="827"/>
      <c r="L4308" s="1537"/>
      <c r="M4308" s="1537"/>
      <c r="N4308" s="1067"/>
      <c r="O4308" s="1067"/>
    </row>
    <row r="4309" spans="1:15" s="886" customFormat="1">
      <c r="A4309" s="883"/>
      <c r="B4309" s="1152"/>
      <c r="C4309" s="884"/>
      <c r="D4309" s="884"/>
      <c r="E4309" s="884"/>
      <c r="F4309" s="895"/>
      <c r="H4309" s="1153"/>
      <c r="J4309" s="1154"/>
      <c r="K4309" s="827"/>
      <c r="L4309" s="1537"/>
      <c r="M4309" s="1537"/>
      <c r="N4309" s="1067"/>
      <c r="O4309" s="1067"/>
    </row>
    <row r="4310" spans="1:15" s="886" customFormat="1">
      <c r="A4310" s="883"/>
      <c r="B4310" s="1152"/>
      <c r="C4310" s="884"/>
      <c r="D4310" s="884"/>
      <c r="E4310" s="884"/>
      <c r="F4310" s="895"/>
      <c r="H4310" s="1153"/>
      <c r="J4310" s="1154"/>
      <c r="K4310" s="827"/>
      <c r="L4310" s="1537"/>
      <c r="M4310" s="1537"/>
      <c r="N4310" s="1067"/>
      <c r="O4310" s="1067"/>
    </row>
    <row r="4311" spans="1:15" s="886" customFormat="1">
      <c r="A4311" s="883"/>
      <c r="B4311" s="1152"/>
      <c r="C4311" s="884"/>
      <c r="D4311" s="884"/>
      <c r="E4311" s="884"/>
      <c r="F4311" s="895"/>
      <c r="H4311" s="1153"/>
      <c r="J4311" s="1154"/>
      <c r="K4311" s="827"/>
      <c r="L4311" s="1537"/>
      <c r="M4311" s="1537"/>
      <c r="N4311" s="1067"/>
      <c r="O4311" s="1067"/>
    </row>
    <row r="4312" spans="1:15" s="886" customFormat="1">
      <c r="A4312" s="883"/>
      <c r="B4312" s="1152"/>
      <c r="C4312" s="884"/>
      <c r="D4312" s="884"/>
      <c r="E4312" s="884"/>
      <c r="F4312" s="895"/>
      <c r="H4312" s="1153"/>
      <c r="J4312" s="1154"/>
      <c r="K4312" s="827"/>
      <c r="L4312" s="1537"/>
      <c r="M4312" s="1537"/>
      <c r="N4312" s="1067"/>
      <c r="O4312" s="1067"/>
    </row>
    <row r="4313" spans="1:15" s="886" customFormat="1">
      <c r="A4313" s="883"/>
      <c r="B4313" s="1152"/>
      <c r="C4313" s="884"/>
      <c r="D4313" s="884"/>
      <c r="E4313" s="884"/>
      <c r="F4313" s="895"/>
      <c r="H4313" s="1153"/>
      <c r="J4313" s="1154"/>
      <c r="K4313" s="827"/>
      <c r="L4313" s="1537"/>
      <c r="M4313" s="1537"/>
      <c r="N4313" s="1067"/>
      <c r="O4313" s="1067"/>
    </row>
    <row r="4314" spans="1:15" s="886" customFormat="1">
      <c r="A4314" s="883"/>
      <c r="B4314" s="1152"/>
      <c r="C4314" s="884"/>
      <c r="D4314" s="884"/>
      <c r="E4314" s="884"/>
      <c r="F4314" s="895"/>
      <c r="H4314" s="1153"/>
      <c r="J4314" s="1154"/>
      <c r="K4314" s="827"/>
      <c r="L4314" s="1537"/>
      <c r="M4314" s="1537"/>
      <c r="N4314" s="1067"/>
      <c r="O4314" s="1067"/>
    </row>
    <row r="4315" spans="1:15" s="886" customFormat="1">
      <c r="A4315" s="883"/>
      <c r="B4315" s="1152"/>
      <c r="C4315" s="884"/>
      <c r="D4315" s="884"/>
      <c r="E4315" s="884"/>
      <c r="F4315" s="895"/>
      <c r="H4315" s="1153"/>
      <c r="J4315" s="1154"/>
      <c r="K4315" s="827"/>
      <c r="L4315" s="1537"/>
      <c r="M4315" s="1537"/>
      <c r="N4315" s="1067"/>
      <c r="O4315" s="1067"/>
    </row>
    <row r="4316" spans="1:15" s="886" customFormat="1">
      <c r="A4316" s="883"/>
      <c r="B4316" s="1152"/>
      <c r="C4316" s="884"/>
      <c r="D4316" s="884"/>
      <c r="E4316" s="884"/>
      <c r="F4316" s="895"/>
      <c r="H4316" s="1153"/>
      <c r="J4316" s="1154"/>
      <c r="K4316" s="827"/>
      <c r="L4316" s="1537"/>
      <c r="M4316" s="1537"/>
      <c r="N4316" s="1067"/>
      <c r="O4316" s="1067"/>
    </row>
    <row r="4317" spans="1:15" s="886" customFormat="1">
      <c r="A4317" s="883"/>
      <c r="B4317" s="1152"/>
      <c r="C4317" s="884"/>
      <c r="D4317" s="884"/>
      <c r="E4317" s="884"/>
      <c r="F4317" s="895"/>
      <c r="H4317" s="1153"/>
      <c r="J4317" s="1154"/>
      <c r="K4317" s="827"/>
      <c r="L4317" s="1537"/>
      <c r="M4317" s="1537"/>
      <c r="N4317" s="1067"/>
      <c r="O4317" s="1067"/>
    </row>
    <row r="4318" spans="1:15" s="886" customFormat="1">
      <c r="A4318" s="883"/>
      <c r="B4318" s="1152"/>
      <c r="C4318" s="884"/>
      <c r="D4318" s="884"/>
      <c r="E4318" s="884"/>
      <c r="F4318" s="895"/>
      <c r="H4318" s="1153"/>
      <c r="J4318" s="1154"/>
      <c r="K4318" s="827"/>
      <c r="L4318" s="1537"/>
      <c r="M4318" s="1537"/>
      <c r="N4318" s="1067"/>
      <c r="O4318" s="1067"/>
    </row>
    <row r="4319" spans="1:15" s="886" customFormat="1">
      <c r="A4319" s="883"/>
      <c r="B4319" s="1152"/>
      <c r="C4319" s="884"/>
      <c r="D4319" s="884"/>
      <c r="E4319" s="884"/>
      <c r="F4319" s="895"/>
      <c r="H4319" s="1153"/>
      <c r="J4319" s="1154"/>
      <c r="K4319" s="827"/>
      <c r="L4319" s="1537"/>
      <c r="M4319" s="1537"/>
      <c r="N4319" s="1067"/>
      <c r="O4319" s="1067"/>
    </row>
    <row r="4320" spans="1:15" s="886" customFormat="1">
      <c r="A4320" s="883"/>
      <c r="B4320" s="1152"/>
      <c r="C4320" s="884"/>
      <c r="D4320" s="884"/>
      <c r="E4320" s="884"/>
      <c r="F4320" s="895"/>
      <c r="H4320" s="1153"/>
      <c r="J4320" s="1154"/>
      <c r="K4320" s="827"/>
      <c r="L4320" s="1537"/>
      <c r="M4320" s="1537"/>
      <c r="N4320" s="1067"/>
      <c r="O4320" s="1067"/>
    </row>
    <row r="4321" spans="1:15" s="886" customFormat="1">
      <c r="A4321" s="883"/>
      <c r="B4321" s="1152"/>
      <c r="C4321" s="884"/>
      <c r="D4321" s="884"/>
      <c r="E4321" s="884"/>
      <c r="F4321" s="895"/>
      <c r="H4321" s="1153"/>
      <c r="J4321" s="1154"/>
      <c r="K4321" s="827"/>
      <c r="L4321" s="1537"/>
      <c r="M4321" s="1537"/>
      <c r="N4321" s="1067"/>
      <c r="O4321" s="1067"/>
    </row>
    <row r="4322" spans="1:15" s="886" customFormat="1">
      <c r="A4322" s="883"/>
      <c r="B4322" s="1152"/>
      <c r="C4322" s="884"/>
      <c r="D4322" s="884"/>
      <c r="E4322" s="884"/>
      <c r="F4322" s="895"/>
      <c r="H4322" s="1153"/>
      <c r="J4322" s="1154"/>
      <c r="K4322" s="827"/>
      <c r="L4322" s="1537"/>
      <c r="M4322" s="1537"/>
      <c r="N4322" s="1067"/>
      <c r="O4322" s="1067"/>
    </row>
    <row r="4323" spans="1:15" s="886" customFormat="1">
      <c r="A4323" s="883"/>
      <c r="B4323" s="1152"/>
      <c r="C4323" s="884"/>
      <c r="D4323" s="884"/>
      <c r="E4323" s="884"/>
      <c r="F4323" s="895"/>
      <c r="H4323" s="1153"/>
      <c r="J4323" s="1154"/>
      <c r="K4323" s="827"/>
      <c r="L4323" s="1537"/>
      <c r="M4323" s="1537"/>
      <c r="N4323" s="1067"/>
      <c r="O4323" s="1067"/>
    </row>
    <row r="4324" spans="1:15" s="886" customFormat="1">
      <c r="A4324" s="883"/>
      <c r="B4324" s="1152"/>
      <c r="C4324" s="884"/>
      <c r="D4324" s="884"/>
      <c r="E4324" s="884"/>
      <c r="F4324" s="895"/>
      <c r="H4324" s="1153"/>
      <c r="J4324" s="1154"/>
      <c r="K4324" s="827"/>
      <c r="L4324" s="1537"/>
      <c r="M4324" s="1537"/>
      <c r="N4324" s="1067"/>
      <c r="O4324" s="1067"/>
    </row>
    <row r="4325" spans="1:15" s="886" customFormat="1">
      <c r="A4325" s="883"/>
      <c r="B4325" s="1152"/>
      <c r="C4325" s="884"/>
      <c r="D4325" s="884"/>
      <c r="E4325" s="884"/>
      <c r="F4325" s="895"/>
      <c r="H4325" s="1153"/>
      <c r="J4325" s="1154"/>
      <c r="K4325" s="827"/>
      <c r="L4325" s="1537"/>
      <c r="M4325" s="1537"/>
      <c r="N4325" s="1067"/>
      <c r="O4325" s="1067"/>
    </row>
    <row r="4326" spans="1:15" s="886" customFormat="1">
      <c r="A4326" s="883"/>
      <c r="B4326" s="1152"/>
      <c r="C4326" s="884"/>
      <c r="D4326" s="884"/>
      <c r="E4326" s="884"/>
      <c r="F4326" s="895"/>
      <c r="H4326" s="1153"/>
      <c r="J4326" s="1154"/>
      <c r="K4326" s="827"/>
      <c r="L4326" s="1537"/>
      <c r="M4326" s="1537"/>
      <c r="N4326" s="1067"/>
      <c r="O4326" s="1067"/>
    </row>
    <row r="4327" spans="1:15" s="886" customFormat="1">
      <c r="A4327" s="883"/>
      <c r="B4327" s="1155"/>
      <c r="C4327" s="828"/>
      <c r="D4327" s="828"/>
      <c r="E4327" s="828"/>
      <c r="F4327" s="895"/>
      <c r="G4327" s="1156"/>
      <c r="H4327" s="1157"/>
      <c r="I4327" s="1158"/>
      <c r="J4327" s="1159"/>
      <c r="K4327" s="827"/>
      <c r="L4327" s="1537"/>
      <c r="M4327" s="1537"/>
      <c r="N4327" s="1067"/>
      <c r="O4327" s="1067"/>
    </row>
    <row r="4328" spans="1:15" s="886" customFormat="1">
      <c r="A4328" s="883"/>
      <c r="B4328" s="1155"/>
      <c r="C4328" s="828"/>
      <c r="D4328" s="828"/>
      <c r="E4328" s="828"/>
      <c r="F4328" s="895"/>
      <c r="G4328" s="1156"/>
      <c r="H4328" s="1157"/>
      <c r="I4328" s="1158"/>
      <c r="J4328" s="1159"/>
      <c r="K4328" s="827"/>
      <c r="L4328" s="1537"/>
      <c r="M4328" s="1537"/>
      <c r="N4328" s="1067"/>
      <c r="O4328" s="1067"/>
    </row>
    <row r="4329" spans="1:15" s="886" customFormat="1">
      <c r="A4329" s="883"/>
      <c r="B4329" s="1155"/>
      <c r="C4329" s="828"/>
      <c r="D4329" s="828"/>
      <c r="E4329" s="828"/>
      <c r="F4329" s="895"/>
      <c r="G4329" s="1156"/>
      <c r="H4329" s="1157"/>
      <c r="I4329" s="1158"/>
      <c r="J4329" s="1159"/>
      <c r="K4329" s="827"/>
      <c r="L4329" s="1537"/>
      <c r="M4329" s="1537"/>
      <c r="N4329" s="1067"/>
      <c r="O4329" s="1067"/>
    </row>
    <row r="4330" spans="1:15" s="886" customFormat="1">
      <c r="A4330" s="883"/>
      <c r="B4330" s="1155"/>
      <c r="C4330" s="828"/>
      <c r="D4330" s="828"/>
      <c r="E4330" s="828"/>
      <c r="F4330" s="895"/>
      <c r="G4330" s="1156"/>
      <c r="H4330" s="1157"/>
      <c r="I4330" s="1158"/>
      <c r="J4330" s="1159"/>
      <c r="K4330" s="827"/>
      <c r="L4330" s="1537"/>
      <c r="M4330" s="1537"/>
      <c r="N4330" s="1067"/>
      <c r="O4330" s="1067"/>
    </row>
    <row r="4331" spans="1:15" s="886" customFormat="1">
      <c r="A4331" s="883"/>
      <c r="B4331" s="1155"/>
      <c r="C4331" s="828"/>
      <c r="D4331" s="828"/>
      <c r="E4331" s="828"/>
      <c r="F4331" s="895"/>
      <c r="G4331" s="1156"/>
      <c r="H4331" s="1157"/>
      <c r="I4331" s="1158"/>
      <c r="J4331" s="1159"/>
      <c r="K4331" s="827"/>
      <c r="L4331" s="1537"/>
      <c r="M4331" s="1537"/>
      <c r="N4331" s="1067"/>
      <c r="O4331" s="1067"/>
    </row>
    <row r="4332" spans="1:15" s="886" customFormat="1">
      <c r="A4332" s="883"/>
      <c r="B4332" s="1155"/>
      <c r="C4332" s="828"/>
      <c r="D4332" s="828"/>
      <c r="E4332" s="828"/>
      <c r="F4332" s="895"/>
      <c r="G4332" s="1156"/>
      <c r="H4332" s="1157"/>
      <c r="I4332" s="1158"/>
      <c r="J4332" s="1159"/>
      <c r="K4332" s="827"/>
      <c r="L4332" s="1537"/>
      <c r="M4332" s="1537"/>
      <c r="N4332" s="1067"/>
      <c r="O4332" s="1067"/>
    </row>
    <row r="4333" spans="1:15" s="886" customFormat="1">
      <c r="A4333" s="883"/>
      <c r="B4333" s="1155"/>
      <c r="C4333" s="828"/>
      <c r="D4333" s="828"/>
      <c r="E4333" s="828"/>
      <c r="F4333" s="895"/>
      <c r="G4333" s="1156"/>
      <c r="H4333" s="1157"/>
      <c r="I4333" s="1158"/>
      <c r="J4333" s="1159"/>
      <c r="K4333" s="827"/>
      <c r="L4333" s="1537"/>
      <c r="M4333" s="1537"/>
      <c r="N4333" s="1067"/>
      <c r="O4333" s="1067"/>
    </row>
    <row r="4334" spans="1:15" s="886" customFormat="1">
      <c r="A4334" s="883"/>
      <c r="B4334" s="1155"/>
      <c r="C4334" s="828"/>
      <c r="D4334" s="828"/>
      <c r="E4334" s="828"/>
      <c r="F4334" s="895"/>
      <c r="G4334" s="1156"/>
      <c r="H4334" s="1157"/>
      <c r="I4334" s="1158"/>
      <c r="J4334" s="1159"/>
      <c r="K4334" s="827"/>
      <c r="L4334" s="1537"/>
      <c r="M4334" s="1537"/>
      <c r="N4334" s="1067"/>
      <c r="O4334" s="1067"/>
    </row>
    <row r="4335" spans="1:15" s="886" customFormat="1">
      <c r="A4335" s="883"/>
      <c r="B4335" s="1155"/>
      <c r="C4335" s="828"/>
      <c r="D4335" s="828"/>
      <c r="E4335" s="828"/>
      <c r="F4335" s="895"/>
      <c r="G4335" s="1156"/>
      <c r="H4335" s="1157"/>
      <c r="I4335" s="1158"/>
      <c r="J4335" s="1159"/>
      <c r="K4335" s="827"/>
      <c r="L4335" s="1537"/>
      <c r="M4335" s="1537"/>
      <c r="N4335" s="1067"/>
      <c r="O4335" s="1067"/>
    </row>
    <row r="4336" spans="1:15" s="886" customFormat="1">
      <c r="A4336" s="883"/>
      <c r="B4336" s="1155"/>
      <c r="C4336" s="828"/>
      <c r="D4336" s="828"/>
      <c r="E4336" s="828"/>
      <c r="F4336" s="895"/>
      <c r="G4336" s="1156"/>
      <c r="H4336" s="1157"/>
      <c r="I4336" s="1158"/>
      <c r="J4336" s="1159"/>
      <c r="K4336" s="827"/>
      <c r="L4336" s="1537"/>
      <c r="M4336" s="1537"/>
      <c r="N4336" s="1067"/>
      <c r="O4336" s="1067"/>
    </row>
    <row r="4337" spans="1:15" s="886" customFormat="1">
      <c r="A4337" s="883"/>
      <c r="B4337" s="1155"/>
      <c r="C4337" s="828"/>
      <c r="D4337" s="828"/>
      <c r="E4337" s="828"/>
      <c r="F4337" s="895"/>
      <c r="G4337" s="1156"/>
      <c r="H4337" s="1157"/>
      <c r="I4337" s="1158"/>
      <c r="J4337" s="1159"/>
      <c r="K4337" s="827"/>
      <c r="L4337" s="1537"/>
      <c r="M4337" s="1537"/>
      <c r="N4337" s="1067"/>
      <c r="O4337" s="1067"/>
    </row>
    <row r="4338" spans="1:15" s="886" customFormat="1">
      <c r="A4338" s="883"/>
      <c r="B4338" s="1155"/>
      <c r="C4338" s="828"/>
      <c r="D4338" s="828"/>
      <c r="E4338" s="828"/>
      <c r="F4338" s="895"/>
      <c r="G4338" s="1156"/>
      <c r="H4338" s="1157"/>
      <c r="I4338" s="1158"/>
      <c r="J4338" s="1159"/>
      <c r="K4338" s="827"/>
      <c r="L4338" s="1537"/>
      <c r="M4338" s="1537"/>
      <c r="N4338" s="1067"/>
      <c r="O4338" s="1067"/>
    </row>
    <row r="4339" spans="1:15" s="886" customFormat="1">
      <c r="A4339" s="883"/>
      <c r="B4339" s="1155"/>
      <c r="C4339" s="828"/>
      <c r="D4339" s="828"/>
      <c r="E4339" s="828"/>
      <c r="F4339" s="895"/>
      <c r="G4339" s="1156"/>
      <c r="H4339" s="1157"/>
      <c r="I4339" s="1158"/>
      <c r="J4339" s="1159"/>
      <c r="K4339" s="827"/>
      <c r="L4339" s="1537"/>
      <c r="M4339" s="1537"/>
      <c r="N4339" s="1067"/>
      <c r="O4339" s="1067"/>
    </row>
    <row r="4340" spans="1:15" s="886" customFormat="1">
      <c r="A4340" s="883"/>
      <c r="B4340" s="1155"/>
      <c r="C4340" s="828"/>
      <c r="D4340" s="828"/>
      <c r="E4340" s="828"/>
      <c r="F4340" s="895"/>
      <c r="G4340" s="1156"/>
      <c r="H4340" s="1157"/>
      <c r="I4340" s="1158"/>
      <c r="J4340" s="1159"/>
      <c r="K4340" s="827"/>
      <c r="L4340" s="1537"/>
      <c r="M4340" s="1537"/>
      <c r="N4340" s="1067"/>
      <c r="O4340" s="1067"/>
    </row>
    <row r="4341" spans="1:15" s="1156" customFormat="1">
      <c r="A4341" s="883"/>
      <c r="B4341" s="1155"/>
      <c r="C4341" s="828"/>
      <c r="D4341" s="828"/>
      <c r="E4341" s="828"/>
      <c r="F4341" s="895"/>
      <c r="H4341" s="1157"/>
      <c r="I4341" s="1158"/>
      <c r="J4341" s="1159"/>
      <c r="K4341" s="827"/>
      <c r="L4341" s="1537"/>
      <c r="M4341" s="1550"/>
      <c r="N4341" s="1525"/>
      <c r="O4341" s="1525"/>
    </row>
    <row r="4342" spans="1:15" s="1156" customFormat="1">
      <c r="A4342" s="883"/>
      <c r="B4342" s="1155"/>
      <c r="C4342" s="828"/>
      <c r="D4342" s="828"/>
      <c r="E4342" s="828"/>
      <c r="F4342" s="895"/>
      <c r="H4342" s="1157"/>
      <c r="I4342" s="1158"/>
      <c r="J4342" s="1159"/>
      <c r="K4342" s="827"/>
      <c r="L4342" s="1537"/>
      <c r="M4342" s="1550"/>
      <c r="N4342" s="1525"/>
      <c r="O4342" s="1525"/>
    </row>
    <row r="4343" spans="1:15" s="1156" customFormat="1">
      <c r="A4343" s="883"/>
      <c r="B4343" s="1155"/>
      <c r="C4343" s="828"/>
      <c r="D4343" s="828"/>
      <c r="E4343" s="828"/>
      <c r="F4343" s="895"/>
      <c r="H4343" s="1157"/>
      <c r="I4343" s="1158"/>
      <c r="J4343" s="1159"/>
      <c r="K4343" s="827"/>
      <c r="L4343" s="1537"/>
      <c r="M4343" s="1550"/>
      <c r="N4343" s="1525"/>
      <c r="O4343" s="1525"/>
    </row>
    <row r="4344" spans="1:15" s="1156" customFormat="1">
      <c r="A4344" s="883"/>
      <c r="B4344" s="1155"/>
      <c r="C4344" s="828"/>
      <c r="D4344" s="828"/>
      <c r="E4344" s="828"/>
      <c r="F4344" s="895"/>
      <c r="H4344" s="1157"/>
      <c r="I4344" s="1158"/>
      <c r="J4344" s="1159"/>
      <c r="K4344" s="827"/>
      <c r="L4344" s="1537"/>
      <c r="M4344" s="1550"/>
      <c r="N4344" s="1525"/>
      <c r="O4344" s="1525"/>
    </row>
  </sheetData>
  <mergeCells count="339">
    <mergeCell ref="C502:F502"/>
    <mergeCell ref="C503:F503"/>
    <mergeCell ref="C504:F504"/>
    <mergeCell ref="C505:F505"/>
    <mergeCell ref="C506:I506"/>
    <mergeCell ref="C508:F508"/>
    <mergeCell ref="E510:I510"/>
    <mergeCell ref="C526:F526"/>
    <mergeCell ref="X528:Y528"/>
    <mergeCell ref="C493:F493"/>
    <mergeCell ref="C494:F494"/>
    <mergeCell ref="C495:F495"/>
    <mergeCell ref="C496:F496"/>
    <mergeCell ref="C497:F497"/>
    <mergeCell ref="C498:F498"/>
    <mergeCell ref="C499:F499"/>
    <mergeCell ref="C500:F500"/>
    <mergeCell ref="C501:F501"/>
    <mergeCell ref="C481:F481"/>
    <mergeCell ref="C482:F482"/>
    <mergeCell ref="C483:F483"/>
    <mergeCell ref="C484:F484"/>
    <mergeCell ref="C485:F485"/>
    <mergeCell ref="C486:F486"/>
    <mergeCell ref="C487:I487"/>
    <mergeCell ref="C489:F489"/>
    <mergeCell ref="E491:I491"/>
    <mergeCell ref="C472:F472"/>
    <mergeCell ref="C473:F473"/>
    <mergeCell ref="C474:F474"/>
    <mergeCell ref="C475:F475"/>
    <mergeCell ref="C476:F476"/>
    <mergeCell ref="C477:F477"/>
    <mergeCell ref="C478:F478"/>
    <mergeCell ref="C479:F479"/>
    <mergeCell ref="C480:F480"/>
    <mergeCell ref="C460:I460"/>
    <mergeCell ref="C462:F462"/>
    <mergeCell ref="E464:I464"/>
    <mergeCell ref="C466:F466"/>
    <mergeCell ref="C467:F467"/>
    <mergeCell ref="C468:F468"/>
    <mergeCell ref="C469:F469"/>
    <mergeCell ref="C470:F470"/>
    <mergeCell ref="C471:F471"/>
    <mergeCell ref="C451:F451"/>
    <mergeCell ref="C452:F452"/>
    <mergeCell ref="C453:F453"/>
    <mergeCell ref="C454:F454"/>
    <mergeCell ref="C455:F455"/>
    <mergeCell ref="C456:F456"/>
    <mergeCell ref="C457:F457"/>
    <mergeCell ref="C458:F458"/>
    <mergeCell ref="C459:F459"/>
    <mergeCell ref="C442:F442"/>
    <mergeCell ref="C443:F443"/>
    <mergeCell ref="C444:F444"/>
    <mergeCell ref="C445:F445"/>
    <mergeCell ref="C446:F446"/>
    <mergeCell ref="C447:F447"/>
    <mergeCell ref="C448:F448"/>
    <mergeCell ref="C449:F449"/>
    <mergeCell ref="C450:F450"/>
    <mergeCell ref="C430:F430"/>
    <mergeCell ref="C431:F431"/>
    <mergeCell ref="C432:F432"/>
    <mergeCell ref="C433:F433"/>
    <mergeCell ref="C434:F434"/>
    <mergeCell ref="C435:F435"/>
    <mergeCell ref="C436:I436"/>
    <mergeCell ref="C438:F438"/>
    <mergeCell ref="E440:I440"/>
    <mergeCell ref="C421:F421"/>
    <mergeCell ref="C422:F422"/>
    <mergeCell ref="C423:F423"/>
    <mergeCell ref="C424:F424"/>
    <mergeCell ref="C425:F425"/>
    <mergeCell ref="C426:F426"/>
    <mergeCell ref="C427:F427"/>
    <mergeCell ref="C428:F428"/>
    <mergeCell ref="C429:F429"/>
    <mergeCell ref="C412:F412"/>
    <mergeCell ref="C413:F413"/>
    <mergeCell ref="C414:F414"/>
    <mergeCell ref="C415:F415"/>
    <mergeCell ref="C416:F416"/>
    <mergeCell ref="C417:F417"/>
    <mergeCell ref="C418:F418"/>
    <mergeCell ref="C419:F419"/>
    <mergeCell ref="C420:F420"/>
    <mergeCell ref="C403:F403"/>
    <mergeCell ref="C404:F404"/>
    <mergeCell ref="C405:F405"/>
    <mergeCell ref="C406:F406"/>
    <mergeCell ref="C407:F407"/>
    <mergeCell ref="C408:F408"/>
    <mergeCell ref="C409:F409"/>
    <mergeCell ref="C410:F410"/>
    <mergeCell ref="C411:F411"/>
    <mergeCell ref="C394:F394"/>
    <mergeCell ref="C395:F395"/>
    <mergeCell ref="C396:F396"/>
    <mergeCell ref="C397:F397"/>
    <mergeCell ref="C398:F398"/>
    <mergeCell ref="C399:F399"/>
    <mergeCell ref="C400:F400"/>
    <mergeCell ref="C401:F401"/>
    <mergeCell ref="C402:F402"/>
    <mergeCell ref="C385:F385"/>
    <mergeCell ref="C386:F386"/>
    <mergeCell ref="C387:F387"/>
    <mergeCell ref="C388:F388"/>
    <mergeCell ref="C389:F389"/>
    <mergeCell ref="C390:F390"/>
    <mergeCell ref="C391:F391"/>
    <mergeCell ref="C392:F392"/>
    <mergeCell ref="C393:F393"/>
    <mergeCell ref="C373:F373"/>
    <mergeCell ref="C374:F374"/>
    <mergeCell ref="C375:F375"/>
    <mergeCell ref="C376:I376"/>
    <mergeCell ref="C378:F378"/>
    <mergeCell ref="E380:I380"/>
    <mergeCell ref="C382:F382"/>
    <mergeCell ref="C383:F383"/>
    <mergeCell ref="C384:F384"/>
    <mergeCell ref="C363:F363"/>
    <mergeCell ref="C365:F365"/>
    <mergeCell ref="C366:F366"/>
    <mergeCell ref="C367:F367"/>
    <mergeCell ref="C368:F368"/>
    <mergeCell ref="C369:F369"/>
    <mergeCell ref="C370:F370"/>
    <mergeCell ref="C371:F371"/>
    <mergeCell ref="C372:F372"/>
    <mergeCell ref="C353:F353"/>
    <mergeCell ref="C354:F354"/>
    <mergeCell ref="C355:F355"/>
    <mergeCell ref="C356:F356"/>
    <mergeCell ref="C357:F357"/>
    <mergeCell ref="C359:F359"/>
    <mergeCell ref="C360:F360"/>
    <mergeCell ref="C361:F361"/>
    <mergeCell ref="C362:F362"/>
    <mergeCell ref="C344:F344"/>
    <mergeCell ref="C345:F345"/>
    <mergeCell ref="C346:F346"/>
    <mergeCell ref="C347:F347"/>
    <mergeCell ref="C348:F348"/>
    <mergeCell ref="C349:F349"/>
    <mergeCell ref="C350:F350"/>
    <mergeCell ref="C351:F351"/>
    <mergeCell ref="C352:F352"/>
    <mergeCell ref="C332:F332"/>
    <mergeCell ref="C333:F333"/>
    <mergeCell ref="C334:F334"/>
    <mergeCell ref="C335:F335"/>
    <mergeCell ref="C336:F336"/>
    <mergeCell ref="C337:I337"/>
    <mergeCell ref="C339:F339"/>
    <mergeCell ref="E341:I341"/>
    <mergeCell ref="C343:F343"/>
    <mergeCell ref="C323:F323"/>
    <mergeCell ref="C324:F324"/>
    <mergeCell ref="C325:F325"/>
    <mergeCell ref="C326:F326"/>
    <mergeCell ref="C327:F327"/>
    <mergeCell ref="C328:F328"/>
    <mergeCell ref="C329:F329"/>
    <mergeCell ref="C330:F330"/>
    <mergeCell ref="C331:F331"/>
    <mergeCell ref="E313:I313"/>
    <mergeCell ref="C315:F315"/>
    <mergeCell ref="C316:F316"/>
    <mergeCell ref="C317:F317"/>
    <mergeCell ref="C318:F318"/>
    <mergeCell ref="C319:F319"/>
    <mergeCell ref="C320:F320"/>
    <mergeCell ref="C321:F321"/>
    <mergeCell ref="C322:F322"/>
    <mergeCell ref="C302:F302"/>
    <mergeCell ref="C303:F303"/>
    <mergeCell ref="C304:F304"/>
    <mergeCell ref="C305:F305"/>
    <mergeCell ref="C306:F306"/>
    <mergeCell ref="C307:F307"/>
    <mergeCell ref="C308:F308"/>
    <mergeCell ref="C309:I309"/>
    <mergeCell ref="C311:F311"/>
    <mergeCell ref="C290:F290"/>
    <mergeCell ref="C291:F291"/>
    <mergeCell ref="C292:F292"/>
    <mergeCell ref="C293:F293"/>
    <mergeCell ref="C294:F294"/>
    <mergeCell ref="C298:F298"/>
    <mergeCell ref="C299:F299"/>
    <mergeCell ref="C300:F300"/>
    <mergeCell ref="C301:F301"/>
    <mergeCell ref="C276:F276"/>
    <mergeCell ref="C277:F277"/>
    <mergeCell ref="C280:F280"/>
    <mergeCell ref="C281:F281"/>
    <mergeCell ref="C282:F282"/>
    <mergeCell ref="C283:I283"/>
    <mergeCell ref="C285:F285"/>
    <mergeCell ref="E287:I287"/>
    <mergeCell ref="C289:F289"/>
    <mergeCell ref="C263:F263"/>
    <mergeCell ref="C265:F265"/>
    <mergeCell ref="C266:F266"/>
    <mergeCell ref="C267:F267"/>
    <mergeCell ref="C271:F271"/>
    <mergeCell ref="C272:F272"/>
    <mergeCell ref="C273:F273"/>
    <mergeCell ref="C274:F274"/>
    <mergeCell ref="C275:F275"/>
    <mergeCell ref="C254:F254"/>
    <mergeCell ref="C255:F255"/>
    <mergeCell ref="C256:F256"/>
    <mergeCell ref="C257:F257"/>
    <mergeCell ref="C258:F258"/>
    <mergeCell ref="C259:F259"/>
    <mergeCell ref="C260:F260"/>
    <mergeCell ref="C261:F261"/>
    <mergeCell ref="C262:F262"/>
    <mergeCell ref="C244:F244"/>
    <mergeCell ref="C245:F245"/>
    <mergeCell ref="C246:F246"/>
    <mergeCell ref="C248:F248"/>
    <mergeCell ref="C249:F249"/>
    <mergeCell ref="C250:F250"/>
    <mergeCell ref="C251:F251"/>
    <mergeCell ref="C252:F252"/>
    <mergeCell ref="C253:F253"/>
    <mergeCell ref="C238:I238"/>
    <mergeCell ref="E239:I239"/>
    <mergeCell ref="C241:F241"/>
    <mergeCell ref="C242:F242"/>
    <mergeCell ref="C243:F243"/>
    <mergeCell ref="C232:F232"/>
    <mergeCell ref="C233:F233"/>
    <mergeCell ref="C234:F234"/>
    <mergeCell ref="C235:F235"/>
    <mergeCell ref="C236:F236"/>
    <mergeCell ref="C223:F223"/>
    <mergeCell ref="C224:F224"/>
    <mergeCell ref="C225:F225"/>
    <mergeCell ref="C237:F237"/>
    <mergeCell ref="C226:F226"/>
    <mergeCell ref="C227:F227"/>
    <mergeCell ref="C228:F228"/>
    <mergeCell ref="C229:F229"/>
    <mergeCell ref="C230:F230"/>
    <mergeCell ref="C231:F231"/>
    <mergeCell ref="C209:F209"/>
    <mergeCell ref="C210:F210"/>
    <mergeCell ref="C211:F211"/>
    <mergeCell ref="C212:F212"/>
    <mergeCell ref="C213:F213"/>
    <mergeCell ref="C216:F216"/>
    <mergeCell ref="C218:F218"/>
    <mergeCell ref="C219:F219"/>
    <mergeCell ref="C222:F222"/>
    <mergeCell ref="C203:F203"/>
    <mergeCell ref="C204:I204"/>
    <mergeCell ref="E205:I205"/>
    <mergeCell ref="C207:F207"/>
    <mergeCell ref="C208:F208"/>
    <mergeCell ref="C195:F195"/>
    <mergeCell ref="C198:F198"/>
    <mergeCell ref="C199:F199"/>
    <mergeCell ref="C200:F200"/>
    <mergeCell ref="C201:F201"/>
    <mergeCell ref="C182:F182"/>
    <mergeCell ref="C183:F183"/>
    <mergeCell ref="C184:F184"/>
    <mergeCell ref="C185:F185"/>
    <mergeCell ref="C186:F186"/>
    <mergeCell ref="C202:F202"/>
    <mergeCell ref="C187:F187"/>
    <mergeCell ref="C189:F189"/>
    <mergeCell ref="C190:F190"/>
    <mergeCell ref="C191:F191"/>
    <mergeCell ref="C192:F192"/>
    <mergeCell ref="C194:F194"/>
    <mergeCell ref="C173:F173"/>
    <mergeCell ref="C174:F174"/>
    <mergeCell ref="C175:F175"/>
    <mergeCell ref="C176:F176"/>
    <mergeCell ref="C177:F177"/>
    <mergeCell ref="C178:F178"/>
    <mergeCell ref="C179:F179"/>
    <mergeCell ref="C180:F180"/>
    <mergeCell ref="C181:F181"/>
    <mergeCell ref="C130:F130"/>
    <mergeCell ref="C131:F131"/>
    <mergeCell ref="C132:F132"/>
    <mergeCell ref="C135:F135"/>
    <mergeCell ref="C161:F161"/>
    <mergeCell ref="C162:F162"/>
    <mergeCell ref="C163:F163"/>
    <mergeCell ref="C164:F164"/>
    <mergeCell ref="C171:F171"/>
    <mergeCell ref="C126:F126"/>
    <mergeCell ref="C127:F127"/>
    <mergeCell ref="C128:F128"/>
    <mergeCell ref="C52:F52"/>
    <mergeCell ref="C53:F53"/>
    <mergeCell ref="C54:F54"/>
    <mergeCell ref="C55:F55"/>
    <mergeCell ref="C91:F91"/>
    <mergeCell ref="C129:F129"/>
    <mergeCell ref="C102:F102"/>
    <mergeCell ref="C38:F38"/>
    <mergeCell ref="C39:F39"/>
    <mergeCell ref="C40:F40"/>
    <mergeCell ref="C41:F41"/>
    <mergeCell ref="C42:F42"/>
    <mergeCell ref="C51:F51"/>
    <mergeCell ref="C114:F114"/>
    <mergeCell ref="C123:I123"/>
    <mergeCell ref="C35:F35"/>
    <mergeCell ref="C36:F36"/>
    <mergeCell ref="C37:F37"/>
    <mergeCell ref="B10:J12"/>
    <mergeCell ref="B13:F13"/>
    <mergeCell ref="G13:J13"/>
    <mergeCell ref="B14:F19"/>
    <mergeCell ref="G14:J16"/>
    <mergeCell ref="G17:H19"/>
    <mergeCell ref="I17:I19"/>
    <mergeCell ref="J17:J19"/>
    <mergeCell ref="B1:J1"/>
    <mergeCell ref="B2:J2"/>
    <mergeCell ref="B3:J3"/>
    <mergeCell ref="B4:J4"/>
    <mergeCell ref="B5:J5"/>
    <mergeCell ref="B7:J7"/>
    <mergeCell ref="B33:J33"/>
  </mergeCells>
  <pageMargins left="0.70866141732283472" right="0.16" top="0.35433070866141736" bottom="0.39370078740157483" header="0.15748031496062992" footer="0.15748031496062992"/>
  <pageSetup paperSize="9" scale="95" orientation="portrait" r:id="rId1"/>
  <rowBreaks count="4" manualBreakCount="4">
    <brk id="33" max="9" man="1"/>
    <brk id="88" max="9" man="1"/>
    <brk id="148" max="9" man="1"/>
    <brk id="205" max="9" man="1"/>
  </rowBreaks>
  <colBreaks count="1" manualBreakCount="1">
    <brk id="10" max="1048575" man="1"/>
  </colBreaks>
  <drawing r:id="rId2"/>
</worksheet>
</file>

<file path=xl/worksheets/sheet13.xml><?xml version="1.0" encoding="utf-8"?>
<worksheet xmlns="http://schemas.openxmlformats.org/spreadsheetml/2006/main" xmlns:r="http://schemas.openxmlformats.org/officeDocument/2006/relationships">
  <dimension ref="A1:N103"/>
  <sheetViews>
    <sheetView topLeftCell="A4" workbookViewId="0">
      <selection activeCell="H16" sqref="H16:K16"/>
    </sheetView>
  </sheetViews>
  <sheetFormatPr baseColWidth="10" defaultColWidth="12.28515625" defaultRowHeight="12.95" customHeight="1"/>
  <cols>
    <col min="1" max="1" width="4.42578125" style="521" customWidth="1"/>
    <col min="2" max="2" width="20.7109375" style="522" customWidth="1"/>
    <col min="3" max="3" width="21.5703125" style="716" customWidth="1"/>
    <col min="4" max="4" width="18.140625" style="750" customWidth="1"/>
    <col min="5" max="5" width="25.140625" style="758" customWidth="1"/>
    <col min="6" max="6" width="3" style="795" customWidth="1"/>
    <col min="7" max="7" width="17.28515625" style="521" customWidth="1"/>
    <col min="8" max="8" width="12.28515625" style="521"/>
    <col min="9" max="9" width="16" style="521" customWidth="1"/>
    <col min="10" max="10" width="16.85546875" style="521" customWidth="1"/>
    <col min="11" max="16384" width="12.28515625" style="521"/>
  </cols>
  <sheetData>
    <row r="1" spans="1:14" ht="30.75" customHeight="1">
      <c r="A1" s="692"/>
      <c r="B1" s="543"/>
      <c r="D1" s="523"/>
      <c r="E1" s="541"/>
    </row>
    <row r="2" spans="1:14" ht="18.75" customHeight="1">
      <c r="A2" s="694"/>
      <c r="B2" s="695"/>
      <c r="C2" s="696"/>
      <c r="D2" s="523"/>
      <c r="E2" s="541"/>
      <c r="G2" s="520"/>
      <c r="H2" s="520" t="s">
        <v>231</v>
      </c>
      <c r="J2" s="520"/>
      <c r="K2" s="520"/>
      <c r="L2" s="697" t="s">
        <v>259</v>
      </c>
    </row>
    <row r="3" spans="1:14" ht="18.75" customHeight="1">
      <c r="A3" s="698" t="s">
        <v>129</v>
      </c>
      <c r="C3" s="753"/>
      <c r="D3" s="523"/>
      <c r="E3" s="541"/>
      <c r="G3" s="791" t="s">
        <v>228</v>
      </c>
      <c r="H3" s="539" t="s">
        <v>229</v>
      </c>
      <c r="I3" s="539"/>
      <c r="J3" s="539"/>
      <c r="K3" s="539"/>
      <c r="L3" s="693"/>
      <c r="M3" s="521" t="s">
        <v>261</v>
      </c>
      <c r="N3" s="699" t="s">
        <v>260</v>
      </c>
    </row>
    <row r="4" spans="1:14" ht="18" customHeight="1">
      <c r="A4" s="700"/>
      <c r="B4" s="701" t="s">
        <v>298</v>
      </c>
      <c r="C4" s="702"/>
      <c r="D4" s="527"/>
      <c r="E4" s="542"/>
      <c r="G4" s="520"/>
      <c r="H4" s="520" t="s">
        <v>231</v>
      </c>
      <c r="J4" s="520"/>
      <c r="K4" s="520"/>
      <c r="L4" s="536"/>
    </row>
    <row r="5" spans="1:14" ht="16.5">
      <c r="A5" s="703"/>
      <c r="B5" s="704"/>
      <c r="C5" s="705"/>
      <c r="D5" s="771" t="s">
        <v>52</v>
      </c>
      <c r="E5" s="781">
        <v>43034</v>
      </c>
      <c r="F5" s="796"/>
      <c r="G5" s="539" t="s">
        <v>234</v>
      </c>
      <c r="H5" s="539"/>
      <c r="I5" s="707" t="s">
        <v>233</v>
      </c>
      <c r="J5" s="539"/>
      <c r="L5" s="697" t="s">
        <v>259</v>
      </c>
    </row>
    <row r="6" spans="1:14" ht="19.5" customHeight="1">
      <c r="A6" s="708" t="s">
        <v>114</v>
      </c>
      <c r="B6" s="521"/>
      <c r="C6" s="523"/>
      <c r="E6" s="772" t="s">
        <v>300</v>
      </c>
      <c r="F6" s="796"/>
      <c r="G6" s="706" t="s">
        <v>253</v>
      </c>
      <c r="H6" s="706"/>
      <c r="I6" s="706" t="s">
        <v>254</v>
      </c>
      <c r="J6" s="711" t="s">
        <v>255</v>
      </c>
      <c r="K6" s="706"/>
      <c r="L6" s="697" t="s">
        <v>259</v>
      </c>
    </row>
    <row r="7" spans="1:14" ht="16.5">
      <c r="A7" s="521" t="s">
        <v>134</v>
      </c>
      <c r="C7" s="523"/>
      <c r="E7" s="691" t="s">
        <v>130</v>
      </c>
      <c r="F7" s="797"/>
      <c r="G7" s="520" t="s">
        <v>256</v>
      </c>
      <c r="H7" s="520"/>
      <c r="J7" s="520" t="s">
        <v>258</v>
      </c>
      <c r="K7" s="520"/>
      <c r="M7" s="697" t="s">
        <v>259</v>
      </c>
    </row>
    <row r="8" spans="1:14" ht="16.5">
      <c r="A8" s="712"/>
      <c r="B8" s="521"/>
      <c r="C8" s="523"/>
      <c r="E8" s="691" t="s">
        <v>131</v>
      </c>
      <c r="F8" s="798"/>
      <c r="I8" s="534"/>
      <c r="L8" s="699" t="s">
        <v>262</v>
      </c>
    </row>
    <row r="9" spans="1:14" s="714" customFormat="1" ht="15.75" customHeight="1">
      <c r="A9" s="713"/>
      <c r="C9" s="715"/>
      <c r="D9" s="754"/>
      <c r="E9" s="757"/>
      <c r="F9" s="779"/>
      <c r="G9" s="791" t="s">
        <v>227</v>
      </c>
      <c r="H9" s="539" t="s">
        <v>226</v>
      </c>
      <c r="I9" s="539"/>
      <c r="J9" s="539"/>
      <c r="K9" s="539"/>
      <c r="L9" s="693"/>
    </row>
    <row r="10" spans="1:14" ht="15.75" customHeight="1">
      <c r="A10" s="526"/>
      <c r="B10" s="524"/>
      <c r="G10" s="792" t="s">
        <v>290</v>
      </c>
      <c r="H10" s="689" t="s">
        <v>286</v>
      </c>
      <c r="J10" s="689" t="s">
        <v>287</v>
      </c>
    </row>
    <row r="11" spans="1:14" ht="26.25" customHeight="1">
      <c r="A11" s="773" t="s">
        <v>304</v>
      </c>
      <c r="B11" s="774" t="s">
        <v>299</v>
      </c>
      <c r="C11" s="775" t="s">
        <v>301</v>
      </c>
      <c r="D11" s="802" t="s">
        <v>302</v>
      </c>
      <c r="E11" s="782" t="s">
        <v>303</v>
      </c>
      <c r="F11" s="799"/>
      <c r="G11" s="535"/>
      <c r="H11" s="534" t="s">
        <v>294</v>
      </c>
    </row>
    <row r="12" spans="1:14" ht="20.25" customHeight="1">
      <c r="A12" s="2662" t="s">
        <v>340</v>
      </c>
      <c r="B12" s="2660" t="s">
        <v>306</v>
      </c>
      <c r="C12" s="803" t="s">
        <v>227</v>
      </c>
      <c r="D12" s="803" t="s">
        <v>232</v>
      </c>
      <c r="E12" s="783" t="s">
        <v>342</v>
      </c>
      <c r="F12" s="795">
        <v>1</v>
      </c>
      <c r="G12" s="535"/>
    </row>
    <row r="13" spans="1:14" ht="20.25" customHeight="1" thickBot="1">
      <c r="A13" s="2663"/>
      <c r="B13" s="2660"/>
      <c r="C13" s="1264" t="s">
        <v>327</v>
      </c>
      <c r="D13" s="1265" t="s">
        <v>230</v>
      </c>
      <c r="E13" s="1266" t="s">
        <v>260</v>
      </c>
      <c r="F13" s="1267">
        <v>2</v>
      </c>
      <c r="G13" s="793" t="s">
        <v>291</v>
      </c>
      <c r="H13" s="525" t="s">
        <v>289</v>
      </c>
      <c r="M13" s="521" t="s">
        <v>895</v>
      </c>
    </row>
    <row r="14" spans="1:14" ht="20.25" customHeight="1" thickBot="1">
      <c r="A14" s="2663"/>
      <c r="B14" s="2661"/>
      <c r="C14" s="1271" t="s">
        <v>348</v>
      </c>
      <c r="D14" s="1272" t="s">
        <v>257</v>
      </c>
      <c r="E14" s="1273" t="s">
        <v>262</v>
      </c>
      <c r="F14" s="1274">
        <v>3</v>
      </c>
      <c r="G14" s="1275"/>
      <c r="H14" s="1276" t="s">
        <v>295</v>
      </c>
      <c r="I14" s="1277"/>
      <c r="J14" s="1277"/>
      <c r="K14" s="1277"/>
      <c r="L14" s="1277"/>
      <c r="M14" s="1277"/>
      <c r="N14" s="1278"/>
    </row>
    <row r="15" spans="1:14" ht="20.25" customHeight="1" thickBot="1">
      <c r="A15" s="2663"/>
      <c r="B15" s="2661"/>
      <c r="C15" s="1279" t="s">
        <v>253</v>
      </c>
      <c r="D15" s="1280" t="s">
        <v>335</v>
      </c>
      <c r="E15" s="1281" t="s">
        <v>343</v>
      </c>
      <c r="F15" s="1282">
        <v>4</v>
      </c>
      <c r="G15" s="1284"/>
      <c r="H15" s="1285"/>
      <c r="I15" s="1285"/>
      <c r="J15" s="1285"/>
      <c r="K15" s="1285"/>
      <c r="L15" s="1285"/>
      <c r="M15" s="1286"/>
      <c r="N15" s="1283"/>
    </row>
    <row r="16" spans="1:14" ht="24.75" customHeight="1">
      <c r="A16" s="776">
        <v>3</v>
      </c>
      <c r="B16" s="769" t="s">
        <v>305</v>
      </c>
      <c r="C16" s="1258" t="s">
        <v>307</v>
      </c>
      <c r="D16" s="1268" t="s">
        <v>309</v>
      </c>
      <c r="E16" s="1269" t="s">
        <v>308</v>
      </c>
      <c r="F16" s="1270">
        <v>5</v>
      </c>
      <c r="G16" s="793" t="s">
        <v>292</v>
      </c>
      <c r="H16" s="525" t="s">
        <v>293</v>
      </c>
      <c r="J16" s="525" t="s">
        <v>288</v>
      </c>
    </row>
    <row r="17" spans="1:13" ht="18.75" customHeight="1">
      <c r="A17" s="2654">
        <v>4</v>
      </c>
      <c r="B17" s="2656" t="s">
        <v>310</v>
      </c>
      <c r="C17" s="770" t="s">
        <v>311</v>
      </c>
      <c r="D17" s="770" t="s">
        <v>312</v>
      </c>
      <c r="E17" s="786" t="s">
        <v>287</v>
      </c>
      <c r="F17" s="795">
        <v>6</v>
      </c>
      <c r="G17" s="794" t="s">
        <v>296</v>
      </c>
      <c r="H17" s="690" t="s">
        <v>297</v>
      </c>
    </row>
    <row r="18" spans="1:13" ht="18.75" customHeight="1">
      <c r="A18" s="2654"/>
      <c r="B18" s="2656"/>
      <c r="C18" s="768"/>
      <c r="D18" s="805" t="s">
        <v>313</v>
      </c>
      <c r="E18" s="787" t="s">
        <v>314</v>
      </c>
      <c r="F18" s="801">
        <v>7</v>
      </c>
      <c r="G18" s="521" t="s">
        <v>360</v>
      </c>
    </row>
    <row r="19" spans="1:13" ht="18.75" customHeight="1">
      <c r="A19" s="2648" t="s">
        <v>341</v>
      </c>
      <c r="B19" s="2664" t="s">
        <v>151</v>
      </c>
      <c r="C19" s="756" t="s">
        <v>315</v>
      </c>
      <c r="D19" s="806" t="s">
        <v>316</v>
      </c>
      <c r="E19" s="788" t="s">
        <v>317</v>
      </c>
      <c r="F19" s="795">
        <v>8</v>
      </c>
      <c r="G19" s="525"/>
      <c r="H19" s="689"/>
    </row>
    <row r="20" spans="1:13" ht="18.75" customHeight="1">
      <c r="A20" s="2649"/>
      <c r="B20" s="2665"/>
      <c r="C20" s="769" t="s">
        <v>318</v>
      </c>
      <c r="D20" s="804" t="s">
        <v>319</v>
      </c>
      <c r="E20" s="785" t="s">
        <v>354</v>
      </c>
      <c r="F20" s="795">
        <v>9</v>
      </c>
      <c r="H20" s="721"/>
    </row>
    <row r="21" spans="1:13" ht="18.75" customHeight="1">
      <c r="A21" s="2654">
        <v>7</v>
      </c>
      <c r="B21" s="2656" t="s">
        <v>328</v>
      </c>
      <c r="C21" s="766" t="s">
        <v>329</v>
      </c>
      <c r="D21" s="766" t="s">
        <v>330</v>
      </c>
      <c r="E21" s="786" t="s">
        <v>331</v>
      </c>
      <c r="F21" s="795">
        <v>10</v>
      </c>
      <c r="H21" s="689"/>
    </row>
    <row r="22" spans="1:13" ht="18.75" customHeight="1">
      <c r="A22" s="2655"/>
      <c r="B22" s="2656"/>
      <c r="C22" s="768" t="s">
        <v>332</v>
      </c>
      <c r="D22" s="807" t="s">
        <v>333</v>
      </c>
      <c r="E22" s="787" t="s">
        <v>334</v>
      </c>
      <c r="F22" s="801">
        <v>11</v>
      </c>
      <c r="G22" s="521" t="s">
        <v>360</v>
      </c>
      <c r="H22" s="544"/>
      <c r="I22" s="520"/>
      <c r="J22" s="724" t="s">
        <v>239</v>
      </c>
      <c r="K22" s="725">
        <v>2</v>
      </c>
      <c r="L22" s="726">
        <v>4</v>
      </c>
      <c r="M22" s="726">
        <v>5</v>
      </c>
    </row>
    <row r="23" spans="1:13" ht="18.75" customHeight="1">
      <c r="A23" s="2650">
        <v>8</v>
      </c>
      <c r="B23" s="2652" t="s">
        <v>320</v>
      </c>
      <c r="C23" s="756" t="s">
        <v>321</v>
      </c>
      <c r="D23" s="806" t="s">
        <v>322</v>
      </c>
      <c r="E23" s="788" t="s">
        <v>323</v>
      </c>
      <c r="F23" s="795">
        <v>12</v>
      </c>
      <c r="H23" s="526"/>
      <c r="J23" s="717"/>
      <c r="K23" s="760"/>
      <c r="L23" s="761"/>
      <c r="M23" s="761"/>
    </row>
    <row r="24" spans="1:13" ht="18.75" customHeight="1">
      <c r="A24" s="2651"/>
      <c r="B24" s="2653"/>
      <c r="C24" s="777" t="s">
        <v>324</v>
      </c>
      <c r="D24" s="777" t="s">
        <v>325</v>
      </c>
      <c r="E24" s="789" t="s">
        <v>326</v>
      </c>
      <c r="F24" s="795">
        <v>13</v>
      </c>
      <c r="H24" s="526"/>
      <c r="J24" s="717"/>
      <c r="K24" s="760"/>
      <c r="L24" s="761"/>
      <c r="M24" s="761"/>
    </row>
    <row r="25" spans="1:13" ht="24.75" customHeight="1">
      <c r="A25" s="763">
        <v>9</v>
      </c>
      <c r="B25" s="759" t="s">
        <v>336</v>
      </c>
      <c r="C25" s="764" t="s">
        <v>337</v>
      </c>
      <c r="D25" s="808" t="s">
        <v>339</v>
      </c>
      <c r="E25" s="762" t="s">
        <v>338</v>
      </c>
      <c r="F25" s="795">
        <v>14</v>
      </c>
      <c r="I25" s="727" t="s">
        <v>235</v>
      </c>
      <c r="J25" s="728">
        <v>4710</v>
      </c>
      <c r="K25" s="728">
        <v>4230</v>
      </c>
      <c r="L25" s="709"/>
      <c r="M25" s="709"/>
    </row>
    <row r="26" spans="1:13" ht="24.75" customHeight="1">
      <c r="A26" s="755">
        <v>10</v>
      </c>
      <c r="B26" s="718" t="s">
        <v>347</v>
      </c>
      <c r="C26" s="800" t="s">
        <v>346</v>
      </c>
      <c r="D26" s="809" t="s">
        <v>344</v>
      </c>
      <c r="E26" s="785" t="s">
        <v>345</v>
      </c>
      <c r="F26" s="801">
        <v>15</v>
      </c>
      <c r="G26" s="521" t="s">
        <v>360</v>
      </c>
      <c r="H26" s="520"/>
      <c r="I26" s="723"/>
      <c r="J26" s="729" t="s">
        <v>212</v>
      </c>
      <c r="K26" s="730">
        <v>5540</v>
      </c>
      <c r="L26" s="730">
        <v>4820</v>
      </c>
      <c r="M26" s="730">
        <v>4580</v>
      </c>
    </row>
    <row r="27" spans="1:13" ht="6" customHeight="1">
      <c r="B27" s="521"/>
      <c r="C27" s="521"/>
      <c r="D27" s="521"/>
      <c r="E27" s="521"/>
      <c r="H27" s="693">
        <v>4</v>
      </c>
      <c r="I27" s="731" t="s">
        <v>240</v>
      </c>
      <c r="J27" s="732">
        <v>10709.38</v>
      </c>
      <c r="K27" s="733"/>
      <c r="L27" s="728"/>
      <c r="M27" s="728"/>
    </row>
    <row r="28" spans="1:13" ht="18.75" customHeight="1">
      <c r="A28" s="778"/>
      <c r="B28" s="2657" t="s">
        <v>358</v>
      </c>
      <c r="C28" s="778" t="s">
        <v>349</v>
      </c>
      <c r="D28" s="752" t="s">
        <v>351</v>
      </c>
      <c r="E28" s="790" t="s">
        <v>350</v>
      </c>
      <c r="F28" s="795">
        <v>16</v>
      </c>
      <c r="H28" s="535"/>
      <c r="I28" s="734" t="s">
        <v>241</v>
      </c>
      <c r="K28" s="735">
        <v>11357.23</v>
      </c>
      <c r="L28" s="728"/>
      <c r="M28" s="728"/>
    </row>
    <row r="29" spans="1:13" ht="18.75" customHeight="1">
      <c r="A29" s="537"/>
      <c r="B29" s="2658"/>
      <c r="C29" s="780" t="s">
        <v>352</v>
      </c>
      <c r="D29" s="767" t="s">
        <v>353</v>
      </c>
      <c r="E29" s="784" t="s">
        <v>359</v>
      </c>
      <c r="F29" s="795">
        <v>17</v>
      </c>
      <c r="H29" s="535"/>
      <c r="I29" s="736"/>
      <c r="J29" s="728"/>
      <c r="K29" s="735"/>
      <c r="L29" s="728"/>
      <c r="M29" s="728"/>
    </row>
    <row r="30" spans="1:13" ht="18.75" customHeight="1">
      <c r="A30" s="538"/>
      <c r="B30" s="2659"/>
      <c r="C30" s="765" t="s">
        <v>355</v>
      </c>
      <c r="D30" s="751" t="s">
        <v>356</v>
      </c>
      <c r="E30" s="572" t="s">
        <v>357</v>
      </c>
      <c r="F30" s="795">
        <v>18</v>
      </c>
      <c r="H30" s="535">
        <v>3</v>
      </c>
      <c r="I30" s="734" t="s">
        <v>238</v>
      </c>
      <c r="J30" s="728">
        <v>6800</v>
      </c>
      <c r="K30" s="735"/>
      <c r="L30" s="728"/>
      <c r="M30" s="728"/>
    </row>
    <row r="31" spans="1:13" ht="18.75" customHeight="1">
      <c r="H31" s="535"/>
      <c r="I31" s="734" t="s">
        <v>237</v>
      </c>
      <c r="K31" s="735">
        <v>8977.7800000000007</v>
      </c>
      <c r="L31" s="728"/>
      <c r="M31" s="728"/>
    </row>
    <row r="32" spans="1:13" ht="18.75" customHeight="1">
      <c r="H32" s="535"/>
      <c r="I32" s="736"/>
      <c r="J32" s="728"/>
      <c r="K32" s="735"/>
      <c r="L32" s="728"/>
      <c r="M32" s="728"/>
    </row>
    <row r="33" spans="3:13" ht="18.75" customHeight="1">
      <c r="H33" s="535">
        <v>4</v>
      </c>
      <c r="I33" s="737" t="s">
        <v>236</v>
      </c>
      <c r="J33" s="730">
        <v>11507.1</v>
      </c>
      <c r="K33" s="738"/>
      <c r="L33" s="728"/>
      <c r="M33" s="728"/>
    </row>
    <row r="34" spans="3:13" ht="18.75" customHeight="1">
      <c r="C34" s="1287" t="s">
        <v>306</v>
      </c>
      <c r="I34" s="522"/>
      <c r="J34" s="728">
        <f>J27+J30+J33</f>
        <v>29016.479999999996</v>
      </c>
      <c r="K34" s="728">
        <f>K28+K31+J33</f>
        <v>31842.11</v>
      </c>
      <c r="L34" s="709"/>
      <c r="M34" s="709"/>
    </row>
    <row r="35" spans="3:13" ht="18.75" customHeight="1">
      <c r="C35" s="1288" t="s">
        <v>305</v>
      </c>
      <c r="I35" s="522"/>
      <c r="J35" s="728"/>
      <c r="K35" s="709"/>
      <c r="L35" s="709"/>
      <c r="M35" s="709"/>
    </row>
    <row r="36" spans="3:13" ht="18.75" customHeight="1">
      <c r="C36" s="1288" t="s">
        <v>310</v>
      </c>
      <c r="I36" s="522" t="s">
        <v>194</v>
      </c>
      <c r="J36" s="717" t="s">
        <v>178</v>
      </c>
      <c r="K36" s="709"/>
      <c r="L36" s="709"/>
      <c r="M36" s="709"/>
    </row>
    <row r="37" spans="3:13" ht="18.75" customHeight="1">
      <c r="C37" s="1288" t="s">
        <v>151</v>
      </c>
      <c r="H37" s="718">
        <v>1</v>
      </c>
      <c r="I37" s="739" t="s">
        <v>150</v>
      </c>
      <c r="J37" s="719">
        <v>16687</v>
      </c>
      <c r="K37" s="740">
        <v>22550</v>
      </c>
      <c r="L37" s="709"/>
      <c r="M37" s="709"/>
    </row>
    <row r="38" spans="3:13" ht="18.75" customHeight="1">
      <c r="C38" s="1288" t="s">
        <v>328</v>
      </c>
      <c r="H38" s="718">
        <v>2</v>
      </c>
      <c r="I38" s="522" t="s">
        <v>156</v>
      </c>
      <c r="J38" s="720">
        <v>5928</v>
      </c>
      <c r="K38" s="741">
        <v>7800</v>
      </c>
      <c r="L38" s="709"/>
      <c r="M38" s="709"/>
    </row>
    <row r="39" spans="3:13" ht="18.75" customHeight="1">
      <c r="C39" s="1288" t="s">
        <v>320</v>
      </c>
      <c r="H39" s="718">
        <v>3</v>
      </c>
      <c r="I39" s="522" t="s">
        <v>151</v>
      </c>
      <c r="J39" s="720">
        <v>8968</v>
      </c>
      <c r="K39" s="741">
        <v>11800</v>
      </c>
      <c r="L39" s="709"/>
      <c r="M39" s="709"/>
    </row>
    <row r="40" spans="3:13" ht="18.75" customHeight="1">
      <c r="C40" s="1287" t="s">
        <v>336</v>
      </c>
      <c r="H40" s="718">
        <v>4</v>
      </c>
      <c r="I40" s="522" t="s">
        <v>190</v>
      </c>
      <c r="J40" s="720">
        <v>8816</v>
      </c>
      <c r="K40" s="741">
        <v>11600</v>
      </c>
      <c r="L40" s="709"/>
      <c r="M40" s="709"/>
    </row>
    <row r="41" spans="3:13" ht="18.75" customHeight="1">
      <c r="C41" s="727" t="s">
        <v>347</v>
      </c>
      <c r="H41" s="718">
        <v>5</v>
      </c>
      <c r="I41" s="723" t="s">
        <v>191</v>
      </c>
      <c r="J41" s="722">
        <v>5111</v>
      </c>
      <c r="K41" s="742">
        <v>6725</v>
      </c>
      <c r="L41" s="709"/>
      <c r="M41" s="709"/>
    </row>
    <row r="42" spans="3:13" ht="18.75" customHeight="1">
      <c r="C42" s="727" t="s">
        <v>358</v>
      </c>
      <c r="I42" s="522" t="s">
        <v>141</v>
      </c>
      <c r="J42" s="720">
        <f>SUM(J37:J41)</f>
        <v>45510</v>
      </c>
      <c r="K42" s="743">
        <f>SUM(K37:K41)</f>
        <v>60475</v>
      </c>
      <c r="L42" s="709"/>
      <c r="M42" s="709"/>
    </row>
    <row r="43" spans="3:13" ht="18.75" customHeight="1">
      <c r="H43" s="744">
        <v>0.1</v>
      </c>
      <c r="I43" s="522" t="s">
        <v>176</v>
      </c>
      <c r="J43" s="720">
        <f>J42*H43</f>
        <v>4551</v>
      </c>
      <c r="K43" s="743">
        <f>K42*H43</f>
        <v>6047.5</v>
      </c>
      <c r="L43" s="709"/>
      <c r="M43" s="709"/>
    </row>
    <row r="44" spans="3:13" ht="18.75" customHeight="1">
      <c r="C44" s="1288"/>
      <c r="H44" s="710"/>
      <c r="I44" s="745" t="s">
        <v>177</v>
      </c>
      <c r="J44" s="746">
        <f>J42+J43</f>
        <v>50061</v>
      </c>
      <c r="K44" s="747">
        <f>K42+K43</f>
        <v>66522.5</v>
      </c>
      <c r="L44" s="709"/>
      <c r="M44" s="709"/>
    </row>
    <row r="45" spans="3:13" ht="18.75" customHeight="1">
      <c r="I45" s="522"/>
      <c r="J45" s="728"/>
      <c r="K45" s="709"/>
      <c r="L45" s="709"/>
      <c r="M45" s="709"/>
    </row>
    <row r="46" spans="3:13" ht="18.75" customHeight="1">
      <c r="C46" s="1288"/>
    </row>
    <row r="47" spans="3:13" ht="18.75" customHeight="1"/>
    <row r="48" spans="3:13" ht="18.75" customHeight="1"/>
    <row r="49" spans="2:2" ht="18.75" customHeight="1"/>
    <row r="50" spans="2:2" ht="18.75" customHeight="1"/>
    <row r="51" spans="2:2" ht="12.95" customHeight="1">
      <c r="B51" s="521"/>
    </row>
    <row r="52" spans="2:2" ht="12.95" customHeight="1">
      <c r="B52" s="521"/>
    </row>
    <row r="102" spans="2:2" ht="12.95" customHeight="1">
      <c r="B102" s="748" t="s">
        <v>56</v>
      </c>
    </row>
    <row r="103" spans="2:2" ht="12.95" customHeight="1">
      <c r="B103" s="749">
        <f>E5</f>
        <v>43034</v>
      </c>
    </row>
  </sheetData>
  <mergeCells count="11">
    <mergeCell ref="B28:B30"/>
    <mergeCell ref="B12:B15"/>
    <mergeCell ref="A12:A15"/>
    <mergeCell ref="B17:B18"/>
    <mergeCell ref="A17:A18"/>
    <mergeCell ref="B19:B20"/>
    <mergeCell ref="A19:A20"/>
    <mergeCell ref="A23:A24"/>
    <mergeCell ref="B23:B24"/>
    <mergeCell ref="A21:A22"/>
    <mergeCell ref="B21:B22"/>
  </mergeCells>
  <hyperlinks>
    <hyperlink ref="N3" r:id="rId1"/>
    <hyperlink ref="L8" r:id="rId2"/>
    <hyperlink ref="E13" r:id="rId3"/>
    <hyperlink ref="E14" r:id="rId4"/>
    <hyperlink ref="E16" r:id="rId5"/>
    <hyperlink ref="E17" r:id="rId6"/>
    <hyperlink ref="E18" r:id="rId7"/>
    <hyperlink ref="E19" r:id="rId8"/>
    <hyperlink ref="E23" r:id="rId9"/>
    <hyperlink ref="E24" r:id="rId10"/>
    <hyperlink ref="E21" r:id="rId11"/>
    <hyperlink ref="E22" r:id="rId12"/>
    <hyperlink ref="E25" r:id="rId13"/>
    <hyperlink ref="E12" r:id="rId14"/>
    <hyperlink ref="E15" r:id="rId15"/>
    <hyperlink ref="E26" r:id="rId16"/>
    <hyperlink ref="E28" r:id="rId17"/>
    <hyperlink ref="E20" r:id="rId18"/>
    <hyperlink ref="E30" r:id="rId19"/>
    <hyperlink ref="E29" r:id="rId20"/>
  </hyperlinks>
  <pageMargins left="0.5" right="0.15748031496062992" top="0.23622047244094491" bottom="0.51181102362204722" header="0.15748031496062992" footer="0.15748031496062992"/>
  <pageSetup paperSize="9" orientation="portrait" r:id="rId21"/>
  <headerFooter>
    <oddFooter>&amp;L&amp;8​
ctp architecture, sas_Siret 50772925900022 RCS Beziers - 
 Inscrit au tableau régional de l'ordre des architectes : Languedoc Roussillon N° S12588 &amp;R&amp;8&amp;F</oddFooter>
  </headerFooter>
  <drawing r:id="rId22"/>
</worksheet>
</file>

<file path=xl/worksheets/sheet14.xml><?xml version="1.0" encoding="utf-8"?>
<worksheet xmlns="http://schemas.openxmlformats.org/spreadsheetml/2006/main" xmlns:r="http://schemas.openxmlformats.org/officeDocument/2006/relationships">
  <dimension ref="A1:S29"/>
  <sheetViews>
    <sheetView workbookViewId="0">
      <selection activeCell="P29" sqref="P29"/>
    </sheetView>
  </sheetViews>
  <sheetFormatPr baseColWidth="10" defaultRowHeight="15"/>
  <cols>
    <col min="1" max="1" width="3.7109375" customWidth="1"/>
    <col min="2" max="2" width="32.42578125" customWidth="1"/>
    <col min="3" max="4" width="12.85546875" customWidth="1"/>
    <col min="5" max="5" width="25.7109375" customWidth="1"/>
    <col min="6" max="7" width="18.28515625" customWidth="1"/>
    <col min="8" max="8" width="18.42578125" customWidth="1"/>
    <col min="9" max="9" width="15.28515625" bestFit="1" customWidth="1"/>
    <col min="10" max="10" width="2" customWidth="1"/>
  </cols>
  <sheetData>
    <row r="1" spans="1:17" ht="9.75" customHeight="1">
      <c r="A1" s="692"/>
      <c r="B1" s="543"/>
      <c r="C1" s="716"/>
      <c r="D1" s="523"/>
      <c r="E1" s="541"/>
    </row>
    <row r="2" spans="1:17" ht="45" customHeight="1">
      <c r="A2" s="694"/>
      <c r="B2" s="695"/>
      <c r="C2" s="696"/>
      <c r="D2" s="523"/>
      <c r="E2" s="541"/>
    </row>
    <row r="3" spans="1:17" ht="16.5">
      <c r="B3" s="698" t="s">
        <v>129</v>
      </c>
      <c r="C3" s="753"/>
      <c r="D3" s="523"/>
      <c r="E3" s="541"/>
      <c r="L3" s="824">
        <v>390</v>
      </c>
    </row>
    <row r="4" spans="1:17" ht="16.5">
      <c r="A4" s="694"/>
      <c r="C4" s="695" t="s">
        <v>897</v>
      </c>
      <c r="D4" s="523"/>
      <c r="E4" s="541"/>
      <c r="L4" s="824">
        <v>150</v>
      </c>
    </row>
    <row r="5" spans="1:17" ht="16.5">
      <c r="A5" s="703"/>
      <c r="B5" s="704"/>
      <c r="C5" s="705"/>
      <c r="D5" s="1298"/>
      <c r="E5" s="1298"/>
      <c r="F5" s="1300" t="s">
        <v>52</v>
      </c>
      <c r="G5" s="1299">
        <v>43034</v>
      </c>
      <c r="L5" s="824">
        <v>220</v>
      </c>
    </row>
    <row r="6" spans="1:17" ht="16.5">
      <c r="A6" s="1297" t="s">
        <v>114</v>
      </c>
      <c r="B6" s="521"/>
      <c r="C6" s="523"/>
      <c r="D6" s="750"/>
      <c r="G6" s="772" t="s">
        <v>300</v>
      </c>
      <c r="L6" s="824">
        <v>170</v>
      </c>
    </row>
    <row r="7" spans="1:17" ht="16.5">
      <c r="A7" s="521" t="s">
        <v>134</v>
      </c>
      <c r="B7" s="522"/>
      <c r="C7" s="523"/>
      <c r="D7" s="750"/>
      <c r="G7" s="691" t="s">
        <v>130</v>
      </c>
      <c r="L7" s="824">
        <v>210</v>
      </c>
    </row>
    <row r="8" spans="1:17" ht="16.5">
      <c r="A8" s="712"/>
      <c r="B8" s="521"/>
      <c r="C8" s="523"/>
      <c r="D8" s="750"/>
      <c r="G8" s="691" t="s">
        <v>131</v>
      </c>
      <c r="L8" s="824">
        <v>700</v>
      </c>
    </row>
    <row r="9" spans="1:17" ht="36.75" customHeight="1">
      <c r="A9" s="712"/>
      <c r="B9" s="521"/>
      <c r="C9" s="523"/>
      <c r="D9" s="750"/>
      <c r="L9" s="824">
        <v>220</v>
      </c>
    </row>
    <row r="10" spans="1:17" ht="15" customHeight="1">
      <c r="D10" s="1316">
        <v>0.85</v>
      </c>
      <c r="L10" s="824">
        <v>210</v>
      </c>
    </row>
    <row r="11" spans="1:17" s="824" customFormat="1" ht="24.75" customHeight="1">
      <c r="A11" s="1164" t="s">
        <v>868</v>
      </c>
      <c r="B11" s="1263"/>
      <c r="C11" s="1301" t="s">
        <v>898</v>
      </c>
      <c r="D11" s="1317" t="s">
        <v>899</v>
      </c>
      <c r="E11" s="1302" t="s">
        <v>900</v>
      </c>
      <c r="F11" s="1307" t="s">
        <v>263</v>
      </c>
      <c r="G11" s="1307" t="s">
        <v>901</v>
      </c>
      <c r="H11" s="988"/>
      <c r="I11" s="988"/>
      <c r="J11" s="988"/>
      <c r="K11" s="988"/>
      <c r="L11" s="824">
        <v>130</v>
      </c>
      <c r="M11" s="988"/>
      <c r="O11" s="825"/>
      <c r="P11" s="825"/>
      <c r="Q11" s="951"/>
    </row>
    <row r="12" spans="1:17" s="825" customFormat="1" ht="18.75" customHeight="1">
      <c r="A12" s="1013">
        <v>1</v>
      </c>
      <c r="B12" s="1303" t="s">
        <v>896</v>
      </c>
      <c r="C12" s="1304">
        <v>13687.800000000001</v>
      </c>
      <c r="D12" s="1318">
        <f t="shared" ref="D12:D22" si="0">C12*$D$10</f>
        <v>11634.630000000001</v>
      </c>
      <c r="E12" s="1552" t="s">
        <v>951</v>
      </c>
      <c r="F12" s="1165"/>
      <c r="G12" s="1260"/>
      <c r="H12" s="1109"/>
      <c r="I12" s="1003"/>
      <c r="J12" s="1003"/>
      <c r="K12" s="1003"/>
      <c r="L12" s="825">
        <v>220</v>
      </c>
      <c r="M12" s="881"/>
      <c r="Q12" s="881"/>
    </row>
    <row r="13" spans="1:17" s="825" customFormat="1" ht="18.75" customHeight="1">
      <c r="A13" s="1314">
        <v>2</v>
      </c>
      <c r="B13" s="1294" t="s">
        <v>872</v>
      </c>
      <c r="C13" s="1295">
        <v>43442.75</v>
      </c>
      <c r="D13" s="1319">
        <f t="shared" si="0"/>
        <v>36926.337500000001</v>
      </c>
      <c r="E13" s="1408" t="s">
        <v>951</v>
      </c>
      <c r="F13" s="1292"/>
      <c r="G13" s="1315"/>
      <c r="H13" s="1109"/>
      <c r="I13" s="1003"/>
      <c r="J13" s="1003"/>
      <c r="K13" s="1003"/>
      <c r="L13" s="825">
        <v>170</v>
      </c>
      <c r="M13" s="881"/>
      <c r="Q13" s="881"/>
    </row>
    <row r="14" spans="1:17" s="825" customFormat="1" ht="18.75" customHeight="1">
      <c r="A14" s="936">
        <v>3</v>
      </c>
      <c r="B14" s="1289" t="s">
        <v>617</v>
      </c>
      <c r="C14" s="1116">
        <v>10225.64</v>
      </c>
      <c r="D14" s="1320">
        <f t="shared" si="0"/>
        <v>8691.7939999999999</v>
      </c>
      <c r="E14" s="1553" t="s">
        <v>951</v>
      </c>
      <c r="F14" s="1162"/>
      <c r="G14" s="1261"/>
      <c r="H14" s="1109">
        <v>11769</v>
      </c>
      <c r="I14" s="1003"/>
      <c r="J14" s="1003"/>
      <c r="K14" s="1003"/>
      <c r="L14" s="825">
        <v>300</v>
      </c>
      <c r="M14" s="881"/>
      <c r="O14" s="825">
        <f>9063-2500</f>
        <v>6563</v>
      </c>
      <c r="Q14" s="881"/>
    </row>
    <row r="15" spans="1:17" s="825" customFormat="1" ht="18.75" customHeight="1">
      <c r="A15" s="1314">
        <v>4</v>
      </c>
      <c r="B15" s="1294" t="s">
        <v>619</v>
      </c>
      <c r="C15" s="1295">
        <v>13441.890000000001</v>
      </c>
      <c r="D15" s="1319">
        <f t="shared" si="0"/>
        <v>11425.6065</v>
      </c>
      <c r="E15" s="1293" t="s">
        <v>904</v>
      </c>
      <c r="F15" s="1322">
        <v>14107</v>
      </c>
      <c r="G15" s="1315"/>
      <c r="H15" s="1109">
        <v>2424</v>
      </c>
      <c r="I15" s="1003"/>
      <c r="J15" s="1003"/>
      <c r="K15" s="1003"/>
      <c r="L15" s="825">
        <v>1500</v>
      </c>
      <c r="M15" s="881"/>
      <c r="Q15" s="881"/>
    </row>
    <row r="16" spans="1:17" s="825" customFormat="1" ht="18.75" customHeight="1">
      <c r="A16" s="936">
        <v>5</v>
      </c>
      <c r="B16" s="1289" t="s">
        <v>655</v>
      </c>
      <c r="C16" s="1116">
        <v>8297.5</v>
      </c>
      <c r="D16" s="1320">
        <f t="shared" si="0"/>
        <v>7052.875</v>
      </c>
      <c r="E16" s="1342" t="s">
        <v>956</v>
      </c>
      <c r="F16" s="1162"/>
      <c r="G16" s="1261"/>
      <c r="H16" s="1109">
        <f>H14-H15</f>
        <v>9345</v>
      </c>
      <c r="I16" s="1003"/>
      <c r="J16" s="1003"/>
      <c r="K16" s="1003"/>
      <c r="L16" s="825">
        <v>1400</v>
      </c>
      <c r="M16" s="881"/>
      <c r="Q16" s="881"/>
    </row>
    <row r="17" spans="1:19" s="825" customFormat="1" ht="18.75" customHeight="1">
      <c r="A17" s="1314">
        <v>6</v>
      </c>
      <c r="B17" s="1294" t="s">
        <v>676</v>
      </c>
      <c r="C17" s="1295">
        <v>7652</v>
      </c>
      <c r="D17" s="1319">
        <f t="shared" si="0"/>
        <v>6504.2</v>
      </c>
      <c r="E17" s="1293" t="s">
        <v>955</v>
      </c>
      <c r="F17" s="1322">
        <v>13358.45</v>
      </c>
      <c r="G17" s="1315"/>
      <c r="H17" s="1551" t="s">
        <v>954</v>
      </c>
      <c r="I17" s="1003"/>
      <c r="J17" s="1003"/>
      <c r="K17" s="1003"/>
      <c r="L17" s="825">
        <v>1500</v>
      </c>
      <c r="M17" s="881">
        <v>800</v>
      </c>
      <c r="Q17" s="881"/>
    </row>
    <row r="18" spans="1:19" s="825" customFormat="1" ht="18.75" customHeight="1">
      <c r="A18" s="936">
        <v>7</v>
      </c>
      <c r="B18" s="1289" t="s">
        <v>695</v>
      </c>
      <c r="C18" s="1116">
        <v>6785</v>
      </c>
      <c r="D18" s="1320">
        <f t="shared" si="0"/>
        <v>5767.25</v>
      </c>
      <c r="E18" s="1077"/>
      <c r="F18" s="1478" t="s">
        <v>959</v>
      </c>
      <c r="G18" s="1261"/>
      <c r="H18" s="1109"/>
      <c r="I18" s="1003"/>
      <c r="J18" s="1003"/>
      <c r="K18" s="1003"/>
      <c r="L18" s="825">
        <v>1500</v>
      </c>
      <c r="M18" s="881">
        <v>390</v>
      </c>
      <c r="Q18" s="881"/>
    </row>
    <row r="19" spans="1:19" s="825" customFormat="1" ht="18.75" customHeight="1">
      <c r="A19" s="1314">
        <v>8</v>
      </c>
      <c r="B19" s="1294" t="s">
        <v>737</v>
      </c>
      <c r="C19" s="1295">
        <v>19326</v>
      </c>
      <c r="D19" s="1319">
        <f t="shared" si="0"/>
        <v>16427.099999999999</v>
      </c>
      <c r="E19" s="1555" t="s">
        <v>905</v>
      </c>
      <c r="F19" s="1556">
        <v>8246</v>
      </c>
      <c r="G19" s="1557" t="s">
        <v>362</v>
      </c>
      <c r="H19" s="1558"/>
      <c r="I19" s="1109">
        <f>H16+F19</f>
        <v>17591</v>
      </c>
      <c r="J19" s="1003"/>
      <c r="K19" s="1003"/>
      <c r="L19" s="825">
        <v>899</v>
      </c>
      <c r="M19" s="881">
        <v>590</v>
      </c>
      <c r="Q19" s="881"/>
    </row>
    <row r="20" spans="1:19" s="825" customFormat="1" ht="18.75" customHeight="1">
      <c r="A20" s="936">
        <v>9</v>
      </c>
      <c r="B20" s="1289" t="s">
        <v>810</v>
      </c>
      <c r="C20" s="1116">
        <v>7743.64</v>
      </c>
      <c r="D20" s="1320">
        <f t="shared" si="0"/>
        <v>6582.0940000000001</v>
      </c>
      <c r="E20" s="1342" t="s">
        <v>951</v>
      </c>
      <c r="F20" s="1162"/>
      <c r="G20" s="1261"/>
      <c r="H20" s="1109"/>
      <c r="I20" s="1003"/>
      <c r="J20" s="1003"/>
      <c r="K20" s="1003"/>
      <c r="M20" s="881">
        <v>280</v>
      </c>
      <c r="Q20" s="881"/>
    </row>
    <row r="21" spans="1:19" s="825" customFormat="1" ht="18.75" customHeight="1">
      <c r="A21" s="1314">
        <v>10</v>
      </c>
      <c r="B21" s="1294" t="s">
        <v>829</v>
      </c>
      <c r="C21" s="1295">
        <v>7574.35</v>
      </c>
      <c r="D21" s="1319">
        <f t="shared" si="0"/>
        <v>6438.1975000000002</v>
      </c>
      <c r="E21" s="1554" t="s">
        <v>957</v>
      </c>
      <c r="F21" s="1292"/>
      <c r="G21" s="1315"/>
      <c r="H21" s="1109"/>
      <c r="I21" s="1003"/>
      <c r="J21" s="1003"/>
      <c r="K21" s="1003"/>
      <c r="M21" s="881">
        <v>100</v>
      </c>
      <c r="Q21" s="881"/>
    </row>
    <row r="22" spans="1:19" s="825" customFormat="1" ht="18.75" customHeight="1">
      <c r="A22" s="991">
        <v>11</v>
      </c>
      <c r="B22" s="1305" t="s">
        <v>854</v>
      </c>
      <c r="C22" s="1306">
        <v>5686.4009999999998</v>
      </c>
      <c r="D22" s="1321">
        <f t="shared" si="0"/>
        <v>4833.44085</v>
      </c>
      <c r="E22" s="1553" t="s">
        <v>958</v>
      </c>
      <c r="F22" s="1164"/>
      <c r="G22" s="1262"/>
      <c r="H22" s="1109"/>
      <c r="I22" s="1003"/>
      <c r="J22" s="1003"/>
      <c r="K22" s="1003"/>
      <c r="M22" s="881"/>
      <c r="Q22" s="881"/>
    </row>
    <row r="23" spans="1:19" s="824" customFormat="1" ht="19.5" customHeight="1">
      <c r="A23" s="1324"/>
      <c r="B23" s="1325" t="s">
        <v>874</v>
      </c>
      <c r="C23" s="1326">
        <f>SUM(C12:C22)</f>
        <v>143862.97100000002</v>
      </c>
      <c r="D23" s="1327">
        <f>SUM(D12:D22)</f>
        <v>122283.52535</v>
      </c>
      <c r="E23" s="1328"/>
      <c r="F23" s="1329">
        <f>SUM(F12:F22)</f>
        <v>35711.449999999997</v>
      </c>
      <c r="G23" s="1330"/>
      <c r="H23" s="988"/>
      <c r="I23" s="988"/>
      <c r="J23" s="988"/>
      <c r="K23" s="988"/>
      <c r="L23" s="988"/>
      <c r="M23" s="988"/>
      <c r="N23" s="878"/>
      <c r="O23" s="825"/>
      <c r="P23" s="825"/>
      <c r="Q23" s="951"/>
    </row>
    <row r="24" spans="1:19" s="824" customFormat="1" ht="15" customHeight="1">
      <c r="A24" s="1162"/>
      <c r="B24" s="990"/>
      <c r="C24" s="1323">
        <f>(C23*0.1)+C23</f>
        <v>158249.26810000002</v>
      </c>
      <c r="D24" s="1331">
        <f>(D23*0.1)+D23</f>
        <v>134511.87788499999</v>
      </c>
      <c r="H24" s="1109"/>
      <c r="I24" s="1003"/>
      <c r="J24" s="1003"/>
      <c r="K24" s="1003"/>
      <c r="L24" s="1003"/>
      <c r="M24" s="1119"/>
      <c r="N24" s="878"/>
      <c r="O24" s="825"/>
      <c r="P24" s="825"/>
      <c r="Q24" s="951"/>
      <c r="R24" s="878"/>
      <c r="S24" s="878"/>
    </row>
    <row r="25" spans="1:19" s="825" customFormat="1" ht="19.5" customHeight="1">
      <c r="A25" s="995"/>
      <c r="B25" s="1296"/>
      <c r="C25" s="1296"/>
      <c r="E25" s="1311" t="s">
        <v>875</v>
      </c>
      <c r="F25" s="1312">
        <f>F23</f>
        <v>35711.449999999997</v>
      </c>
      <c r="G25" s="1313"/>
      <c r="H25" s="1125"/>
      <c r="I25" s="1125"/>
      <c r="J25" s="1125"/>
      <c r="K25" s="1125"/>
      <c r="L25" s="1126"/>
      <c r="M25" s="1126"/>
      <c r="N25" s="1127"/>
      <c r="O25" s="1291"/>
      <c r="Q25" s="824"/>
      <c r="R25" s="2646"/>
      <c r="S25" s="2647"/>
    </row>
    <row r="26" spans="1:19" s="825" customFormat="1" ht="18" customHeight="1">
      <c r="A26" s="995"/>
      <c r="B26" s="1296"/>
      <c r="C26" s="1296"/>
      <c r="D26" s="1143"/>
      <c r="E26" s="1290" t="s">
        <v>902</v>
      </c>
      <c r="F26" s="1116">
        <f>F25*0.2</f>
        <v>7142.29</v>
      </c>
      <c r="G26" s="1308">
        <v>0.1</v>
      </c>
      <c r="H26" s="1135"/>
      <c r="I26" s="1135"/>
      <c r="J26" s="1135"/>
      <c r="K26" s="1565"/>
      <c r="L26" s="1566"/>
      <c r="M26" s="1566"/>
      <c r="N26" s="1566"/>
      <c r="Q26" s="1136"/>
      <c r="R26" s="1129"/>
      <c r="S26" s="1137"/>
    </row>
    <row r="27" spans="1:19" s="825" customFormat="1" ht="30" customHeight="1">
      <c r="A27" s="1113"/>
      <c r="B27" s="876"/>
      <c r="C27" s="876"/>
      <c r="D27" s="1126"/>
      <c r="E27" s="1309" t="s">
        <v>903</v>
      </c>
      <c r="F27" s="1310">
        <f>F26+F25</f>
        <v>42853.74</v>
      </c>
      <c r="G27" s="1259"/>
      <c r="H27" s="1143"/>
      <c r="I27" s="1143"/>
      <c r="J27" s="1143"/>
      <c r="K27" s="1143"/>
      <c r="L27" s="824">
        <f>SUM(L3:L26)</f>
        <v>9889</v>
      </c>
      <c r="M27" s="1126">
        <f>SUM(M17:M26)</f>
        <v>2160</v>
      </c>
      <c r="N27" s="1126"/>
      <c r="O27" s="824"/>
      <c r="Q27" s="824"/>
      <c r="R27" s="1126"/>
      <c r="S27" s="1126"/>
    </row>
    <row r="29" spans="1:19">
      <c r="F29" t="s">
        <v>950</v>
      </c>
      <c r="G29" t="s">
        <v>951</v>
      </c>
      <c r="H29" t="s">
        <v>337</v>
      </c>
    </row>
  </sheetData>
  <mergeCells count="1">
    <mergeCell ref="R25:S25"/>
  </mergeCells>
  <pageMargins left="0.59055118110236227" right="0.15748031496062992" top="0.28999999999999998" bottom="0.54" header="0.17" footer="0.15748031496062992"/>
  <pageSetup paperSize="9" orientation="landscape" r:id="rId1"/>
  <headerFooter>
    <oddFooter>&amp;L&amp;8​ctp architecture, sas_Siret 50772925900022 RCS Beziers 
-  Inscrit au tableau régional de l'ordre des architectes : Languedoc Roussillon N° S12588 &amp;R&amp;8&amp;F</oddFooter>
  </headerFooter>
  <drawing r:id="rId2"/>
</worksheet>
</file>

<file path=xl/worksheets/sheet15.xml><?xml version="1.0" encoding="utf-8"?>
<worksheet xmlns="http://schemas.openxmlformats.org/spreadsheetml/2006/main" xmlns:r="http://schemas.openxmlformats.org/officeDocument/2006/relationships">
  <dimension ref="A1:DD282"/>
  <sheetViews>
    <sheetView topLeftCell="A37" workbookViewId="0">
      <selection activeCell="P29" sqref="P29"/>
    </sheetView>
  </sheetViews>
  <sheetFormatPr baseColWidth="10" defaultRowHeight="12.75"/>
  <cols>
    <col min="1" max="1" width="4.28515625" style="1252" customWidth="1"/>
    <col min="2" max="2" width="25.140625" style="1185" customWidth="1"/>
    <col min="3" max="3" width="6.85546875" style="1185" customWidth="1"/>
    <col min="4" max="22" width="5.7109375" style="1185" customWidth="1"/>
    <col min="23" max="31" width="5.7109375" style="1208" customWidth="1"/>
    <col min="32" max="34" width="5.7109375" style="1185" customWidth="1"/>
    <col min="35" max="109" width="6.42578125" style="1185" customWidth="1"/>
    <col min="110" max="16384" width="11.42578125" style="1185"/>
  </cols>
  <sheetData>
    <row r="1" spans="1:108">
      <c r="A1" s="1182"/>
      <c r="B1" s="868"/>
      <c r="C1" s="867"/>
      <c r="D1" s="867"/>
      <c r="E1" s="867"/>
      <c r="F1" s="867"/>
      <c r="G1" s="867"/>
      <c r="H1" s="867"/>
      <c r="I1" s="867"/>
      <c r="J1" s="867"/>
      <c r="K1" s="867"/>
      <c r="L1" s="867"/>
      <c r="M1" s="867"/>
      <c r="N1" s="867"/>
      <c r="O1" s="867"/>
      <c r="P1" s="867"/>
      <c r="Q1" s="1183"/>
      <c r="R1" s="1165"/>
      <c r="S1" s="1165"/>
      <c r="T1" s="1165"/>
      <c r="U1" s="1165"/>
      <c r="V1" s="1165"/>
      <c r="W1" s="1332"/>
      <c r="X1" s="1332"/>
      <c r="Y1" s="1332"/>
      <c r="Z1" s="1332"/>
      <c r="AA1" s="1332"/>
      <c r="AB1" s="1165"/>
      <c r="AC1" s="1183"/>
      <c r="AD1" s="1183"/>
      <c r="AE1" s="1183"/>
      <c r="AF1" s="868"/>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c r="CP1" s="868"/>
    </row>
    <row r="2" spans="1:108" ht="17.25" thickBot="1">
      <c r="A2" s="816"/>
      <c r="B2" s="1173"/>
      <c r="C2" s="812"/>
      <c r="D2" s="812"/>
      <c r="E2" s="812"/>
      <c r="F2" s="812"/>
      <c r="G2" s="812"/>
      <c r="H2" s="812"/>
      <c r="I2" s="937"/>
      <c r="J2" s="937"/>
      <c r="K2" s="821" t="s">
        <v>379</v>
      </c>
      <c r="L2" s="937"/>
      <c r="M2" s="937"/>
      <c r="N2" s="937"/>
      <c r="O2" s="937"/>
      <c r="P2" s="937"/>
      <c r="Q2" s="937"/>
      <c r="R2" s="1162"/>
      <c r="S2" s="1162"/>
      <c r="T2" s="1162"/>
      <c r="U2" s="1162"/>
      <c r="V2" s="1162"/>
      <c r="W2" s="1184"/>
      <c r="X2" s="1184"/>
      <c r="Y2" s="1184"/>
      <c r="Z2" s="1184"/>
      <c r="AA2" s="1184"/>
      <c r="AB2" s="1162"/>
      <c r="AC2" s="1186"/>
      <c r="AD2" s="1186"/>
      <c r="AE2" s="1186"/>
      <c r="AF2" s="938"/>
      <c r="AG2" s="937"/>
      <c r="AH2" s="937"/>
      <c r="AI2" s="937"/>
      <c r="AJ2" s="937"/>
      <c r="AK2" s="937"/>
      <c r="AL2" s="937"/>
      <c r="AM2" s="937"/>
      <c r="AN2" s="937"/>
      <c r="AO2" s="937"/>
      <c r="AP2" s="937"/>
      <c r="AQ2" s="937"/>
      <c r="AR2" s="937"/>
      <c r="AS2" s="937"/>
      <c r="AT2" s="937"/>
      <c r="AU2" s="937"/>
      <c r="AV2" s="937"/>
      <c r="AW2" s="937"/>
      <c r="AX2" s="937"/>
      <c r="AY2" s="937"/>
      <c r="AZ2" s="937"/>
      <c r="BA2" s="937"/>
      <c r="BB2" s="937"/>
      <c r="BC2" s="937"/>
      <c r="BD2" s="937"/>
      <c r="BE2" s="937"/>
      <c r="BF2" s="937"/>
      <c r="BG2" s="937"/>
      <c r="BH2" s="937"/>
      <c r="BI2" s="937"/>
      <c r="BJ2" s="937"/>
      <c r="BK2" s="937"/>
      <c r="BL2" s="937"/>
      <c r="BM2" s="937"/>
      <c r="BN2" s="937"/>
      <c r="BO2" s="937"/>
      <c r="BP2" s="937"/>
      <c r="BQ2" s="937"/>
      <c r="BR2" s="937"/>
      <c r="BS2" s="937"/>
      <c r="BT2" s="937"/>
      <c r="BU2" s="937"/>
      <c r="BV2" s="937"/>
      <c r="BW2" s="937"/>
      <c r="BX2" s="937"/>
      <c r="BY2" s="937"/>
      <c r="BZ2" s="937"/>
      <c r="CA2" s="937"/>
      <c r="CB2" s="937"/>
      <c r="CC2" s="937"/>
      <c r="CD2" s="937"/>
      <c r="CE2" s="937"/>
      <c r="CF2" s="937"/>
      <c r="CG2" s="937"/>
      <c r="CH2" s="937"/>
      <c r="CI2" s="937"/>
      <c r="CJ2" s="937"/>
      <c r="CK2" s="937"/>
      <c r="CL2" s="937"/>
      <c r="CM2" s="937"/>
      <c r="CN2" s="937"/>
      <c r="CO2" s="937"/>
      <c r="CP2" s="938"/>
    </row>
    <row r="3" spans="1:108" ht="16.5" customHeight="1">
      <c r="A3" s="816"/>
      <c r="B3" s="1173"/>
      <c r="C3" s="1175" t="s">
        <v>389</v>
      </c>
      <c r="D3" s="1176"/>
      <c r="E3" s="1176"/>
      <c r="F3" s="1176"/>
      <c r="G3" s="1176"/>
      <c r="H3" s="815"/>
      <c r="I3" s="867"/>
      <c r="J3" s="867"/>
      <c r="K3" s="820"/>
      <c r="L3" s="937"/>
      <c r="M3" s="937"/>
      <c r="N3" s="937"/>
      <c r="O3" s="937"/>
      <c r="P3" s="1187"/>
      <c r="Q3" s="1188"/>
      <c r="R3" s="1188"/>
      <c r="S3" s="1188"/>
      <c r="T3" s="1188"/>
      <c r="U3" s="1188"/>
      <c r="V3" s="1188"/>
      <c r="W3" s="1188"/>
      <c r="X3" s="1188"/>
      <c r="Y3" s="1188"/>
      <c r="Z3" s="1189"/>
      <c r="AA3" s="937"/>
      <c r="AB3" s="937"/>
      <c r="AC3" s="937"/>
      <c r="AD3" s="937"/>
      <c r="AE3" s="937"/>
      <c r="AF3" s="938"/>
      <c r="AG3" s="937"/>
      <c r="AH3" s="937"/>
      <c r="AI3" s="937"/>
      <c r="AJ3" s="937"/>
      <c r="AK3" s="937"/>
      <c r="AL3" s="937"/>
      <c r="AM3" s="937"/>
      <c r="AN3" s="937"/>
      <c r="AO3" s="937"/>
      <c r="BN3" s="937"/>
      <c r="BO3" s="937"/>
      <c r="BP3" s="937"/>
      <c r="BQ3" s="937"/>
      <c r="BR3" s="937"/>
      <c r="BS3" s="2670" t="s">
        <v>378</v>
      </c>
      <c r="BT3" s="2670"/>
      <c r="BU3" s="2670"/>
      <c r="BV3" s="2670"/>
      <c r="BW3" s="2670"/>
      <c r="BX3" s="2670"/>
      <c r="BY3" s="2671" t="s">
        <v>377</v>
      </c>
      <c r="BZ3" s="2671"/>
      <c r="CA3" s="2671"/>
      <c r="CB3" s="2671"/>
      <c r="CC3" s="2671"/>
      <c r="CD3" s="2671"/>
      <c r="CE3" s="937"/>
      <c r="CF3" s="937"/>
      <c r="CG3" s="937"/>
      <c r="CI3" s="937"/>
      <c r="CJ3" s="937"/>
      <c r="CK3" s="937"/>
      <c r="CL3" s="937"/>
      <c r="CM3" s="937"/>
      <c r="CN3" s="937"/>
      <c r="CO3" s="937"/>
      <c r="CP3" s="938"/>
    </row>
    <row r="4" spans="1:108" ht="17.25" customHeight="1">
      <c r="A4" s="819"/>
      <c r="B4" s="1173"/>
      <c r="C4" s="891" t="s">
        <v>252</v>
      </c>
      <c r="D4" s="1174"/>
      <c r="E4" s="1174"/>
      <c r="F4" s="1174"/>
      <c r="G4" s="1174"/>
      <c r="H4" s="812"/>
      <c r="I4" s="937"/>
      <c r="J4" s="937"/>
      <c r="K4" s="818"/>
      <c r="L4" s="943"/>
      <c r="M4" s="2672" t="s">
        <v>376</v>
      </c>
      <c r="N4" s="2673"/>
      <c r="O4" s="1190"/>
      <c r="P4" s="1191"/>
      <c r="Q4" s="1192" t="s">
        <v>375</v>
      </c>
      <c r="R4" s="1192"/>
      <c r="S4" s="1192"/>
      <c r="T4" s="1192"/>
      <c r="U4" s="1192"/>
      <c r="V4" s="1192"/>
      <c r="W4" s="1192"/>
      <c r="X4" s="1192"/>
      <c r="Y4" s="1192"/>
      <c r="Z4" s="1193"/>
      <c r="AA4" s="1194"/>
      <c r="AB4" s="1195" t="s">
        <v>890</v>
      </c>
      <c r="AC4" s="1196"/>
      <c r="AD4" s="1196"/>
      <c r="AE4" s="1196"/>
      <c r="AF4" s="1506"/>
      <c r="AG4" s="1197"/>
      <c r="AH4" s="1197"/>
      <c r="AI4" s="1197"/>
      <c r="AJ4" s="1197"/>
      <c r="AK4" s="1197"/>
      <c r="AL4" s="1197"/>
      <c r="AM4" s="1197"/>
      <c r="AN4" s="1197"/>
      <c r="AO4" s="937"/>
      <c r="BN4" s="1197"/>
      <c r="BO4" s="1197"/>
      <c r="BP4" s="1197"/>
      <c r="BQ4" s="1197"/>
      <c r="BR4" s="1197"/>
      <c r="BS4" s="2670"/>
      <c r="BT4" s="2670"/>
      <c r="BU4" s="2670"/>
      <c r="BV4" s="2670"/>
      <c r="BW4" s="2670"/>
      <c r="BX4" s="2670"/>
      <c r="BY4" s="2671"/>
      <c r="BZ4" s="2671"/>
      <c r="CA4" s="2671"/>
      <c r="CB4" s="2671"/>
      <c r="CC4" s="2671"/>
      <c r="CD4" s="2671"/>
      <c r="CE4" s="937"/>
      <c r="CF4" s="937"/>
      <c r="CG4" s="937"/>
      <c r="CJ4" s="937"/>
      <c r="CK4" s="937"/>
      <c r="CL4" s="937"/>
      <c r="CM4" s="937"/>
      <c r="CN4" s="937"/>
      <c r="CO4" s="937"/>
      <c r="CP4" s="938"/>
    </row>
    <row r="5" spans="1:108" ht="13.5" customHeight="1" thickBot="1">
      <c r="A5" s="813"/>
      <c r="B5" s="1173"/>
      <c r="C5" s="531" t="s">
        <v>390</v>
      </c>
      <c r="D5" s="888"/>
      <c r="E5" s="888"/>
      <c r="F5" s="888"/>
      <c r="G5" s="888"/>
      <c r="H5" s="817"/>
      <c r="I5" s="942"/>
      <c r="J5" s="942"/>
      <c r="K5" s="1177"/>
      <c r="L5" s="937"/>
      <c r="M5" s="2678">
        <v>43066</v>
      </c>
      <c r="N5" s="2679"/>
      <c r="O5" s="1192"/>
      <c r="P5" s="1198"/>
      <c r="Q5" s="1199"/>
      <c r="R5" s="1199"/>
      <c r="S5" s="1199"/>
      <c r="T5" s="1199"/>
      <c r="U5" s="1199"/>
      <c r="V5" s="1199"/>
      <c r="W5" s="1199"/>
      <c r="X5" s="1199"/>
      <c r="Y5" s="1199"/>
      <c r="Z5" s="1200"/>
      <c r="AA5" s="1197"/>
      <c r="AB5" s="1197"/>
      <c r="AC5" s="1197"/>
      <c r="AD5" s="1197"/>
      <c r="AE5" s="1186"/>
      <c r="AF5" s="1495"/>
      <c r="AG5" s="1197"/>
      <c r="AH5" s="1197"/>
      <c r="AI5" s="1197"/>
      <c r="AJ5" s="1197"/>
      <c r="AK5" s="1197"/>
      <c r="AL5" s="1197"/>
      <c r="AM5" s="1197"/>
      <c r="AN5" s="1197"/>
      <c r="AO5" s="937"/>
      <c r="BN5" s="1197"/>
      <c r="BO5" s="1197"/>
      <c r="BP5" s="1197"/>
      <c r="BQ5" s="1197"/>
      <c r="BR5" s="1197"/>
      <c r="BS5" s="2670"/>
      <c r="BT5" s="2670"/>
      <c r="BU5" s="2670"/>
      <c r="BV5" s="2670"/>
      <c r="BW5" s="2670"/>
      <c r="BX5" s="2670"/>
      <c r="BY5" s="2671"/>
      <c r="BZ5" s="2671"/>
      <c r="CA5" s="2671"/>
      <c r="CB5" s="2671"/>
      <c r="CC5" s="2671"/>
      <c r="CD5" s="2671"/>
      <c r="CE5" s="937"/>
      <c r="CF5" s="937"/>
      <c r="CG5" s="937"/>
      <c r="CJ5" s="937"/>
      <c r="CK5" s="937"/>
      <c r="CL5" s="937"/>
      <c r="CM5" s="937"/>
      <c r="CN5" s="937"/>
      <c r="CO5" s="937"/>
      <c r="CP5" s="938"/>
    </row>
    <row r="6" spans="1:108" ht="15.75" customHeight="1" thickBot="1">
      <c r="A6" s="816"/>
      <c r="B6" s="1173"/>
      <c r="C6" s="817"/>
      <c r="D6" s="817"/>
      <c r="E6" s="817"/>
      <c r="F6" s="817"/>
      <c r="G6" s="817"/>
      <c r="H6" s="817"/>
      <c r="I6" s="942"/>
      <c r="J6" s="942"/>
      <c r="K6" s="1201" t="s">
        <v>374</v>
      </c>
      <c r="L6" s="853"/>
      <c r="M6" s="2680"/>
      <c r="N6" s="2681"/>
      <c r="O6" s="937"/>
      <c r="P6" s="937"/>
      <c r="Q6" s="1188"/>
      <c r="R6" s="1188"/>
      <c r="S6" s="937"/>
      <c r="T6" s="937"/>
      <c r="U6" s="937"/>
      <c r="V6" s="937"/>
      <c r="W6" s="937"/>
      <c r="X6" s="937"/>
      <c r="Y6" s="937"/>
      <c r="Z6" s="937"/>
      <c r="AA6" s="937"/>
      <c r="AB6" s="937"/>
      <c r="AC6" s="937"/>
      <c r="AD6" s="937"/>
      <c r="AE6" s="1186"/>
      <c r="AF6" s="938"/>
      <c r="AG6" s="937"/>
      <c r="AH6" s="937"/>
      <c r="AI6" s="937"/>
      <c r="AJ6" s="937"/>
      <c r="AK6" s="937"/>
      <c r="AL6" s="937"/>
      <c r="AM6" s="937"/>
      <c r="AN6" s="937"/>
      <c r="AO6" s="937"/>
      <c r="BN6" s="937"/>
      <c r="BO6" s="937"/>
      <c r="BP6" s="937"/>
      <c r="BQ6" s="937"/>
      <c r="BR6" s="937"/>
      <c r="BS6" s="2670"/>
      <c r="BT6" s="2670"/>
      <c r="BU6" s="2670"/>
      <c r="BV6" s="2670"/>
      <c r="BW6" s="2670"/>
      <c r="BX6" s="2670"/>
      <c r="BY6" s="2671"/>
      <c r="BZ6" s="2671"/>
      <c r="CA6" s="2671"/>
      <c r="CB6" s="2671"/>
      <c r="CC6" s="2671"/>
      <c r="CD6" s="2671"/>
      <c r="CE6" s="937"/>
      <c r="CF6" s="937"/>
      <c r="CG6" s="937"/>
      <c r="CJ6" s="937"/>
      <c r="CK6" s="937"/>
      <c r="CL6" s="937"/>
      <c r="CM6" s="937"/>
      <c r="CN6" s="937"/>
      <c r="CO6" s="937"/>
      <c r="CP6" s="938"/>
    </row>
    <row r="7" spans="1:108" ht="15.75">
      <c r="A7" s="816"/>
      <c r="B7" s="1173"/>
      <c r="C7" s="1507" t="s">
        <v>373</v>
      </c>
      <c r="D7" s="1202"/>
      <c r="E7" s="815"/>
      <c r="F7" s="815"/>
      <c r="G7" s="815"/>
      <c r="H7" s="815"/>
      <c r="I7" s="814"/>
      <c r="J7" s="867"/>
      <c r="K7" s="1203"/>
      <c r="L7" s="937"/>
      <c r="M7" s="2674" t="s">
        <v>889</v>
      </c>
      <c r="N7" s="2675"/>
      <c r="O7" s="937"/>
      <c r="P7" s="937"/>
      <c r="Q7" s="1162"/>
      <c r="R7" s="937"/>
      <c r="S7" s="1170"/>
      <c r="T7" s="1170"/>
      <c r="U7" s="1170"/>
      <c r="V7" s="1170"/>
      <c r="W7" s="1170"/>
      <c r="X7" s="1126"/>
      <c r="Y7" s="1126"/>
      <c r="Z7" s="1126"/>
      <c r="AA7" s="1184"/>
      <c r="AB7" s="1162"/>
      <c r="AC7" s="1186"/>
      <c r="AD7" s="1186"/>
      <c r="AE7" s="1186"/>
      <c r="AF7" s="938"/>
      <c r="AG7" s="937"/>
      <c r="AH7" s="1204"/>
      <c r="AI7" s="937"/>
      <c r="AJ7" s="937"/>
      <c r="AK7" s="937"/>
      <c r="AL7" s="937"/>
      <c r="AM7" s="937"/>
      <c r="AN7" s="937"/>
      <c r="AO7" s="937"/>
      <c r="AP7" s="937"/>
      <c r="AQ7" s="937"/>
      <c r="AR7" s="937"/>
      <c r="AS7" s="937"/>
      <c r="AT7" s="937"/>
      <c r="AU7" s="937"/>
      <c r="AV7" s="937"/>
      <c r="AW7" s="937"/>
      <c r="AX7" s="937"/>
      <c r="AY7" s="937"/>
      <c r="AZ7" s="937"/>
      <c r="BA7" s="937"/>
      <c r="BB7" s="937"/>
      <c r="BC7" s="937"/>
      <c r="BD7" s="937"/>
      <c r="BE7" s="937"/>
      <c r="BF7" s="937"/>
      <c r="BG7" s="937"/>
      <c r="BH7" s="937"/>
      <c r="BI7" s="937"/>
      <c r="BJ7" s="937"/>
      <c r="BK7" s="937"/>
      <c r="BL7" s="937"/>
      <c r="BM7" s="937"/>
      <c r="BN7" s="937"/>
      <c r="BO7" s="937"/>
      <c r="BP7" s="937"/>
      <c r="BQ7" s="937"/>
      <c r="BR7" s="937"/>
      <c r="BS7" s="937"/>
      <c r="BT7" s="937"/>
      <c r="BU7" s="937"/>
      <c r="BV7" s="937"/>
      <c r="BW7" s="937"/>
      <c r="BX7" s="937"/>
      <c r="BY7" s="937"/>
      <c r="BZ7" s="937"/>
      <c r="CA7" s="937"/>
      <c r="CB7" s="937"/>
      <c r="CC7" s="937"/>
      <c r="CD7" s="937"/>
      <c r="CE7" s="937"/>
      <c r="CF7" s="937"/>
      <c r="CG7" s="937"/>
      <c r="CH7" s="1205"/>
      <c r="CI7" s="937"/>
      <c r="CJ7" s="937"/>
      <c r="CK7" s="937"/>
      <c r="CL7" s="937"/>
      <c r="CM7" s="937"/>
      <c r="CN7" s="937"/>
      <c r="CO7" s="937"/>
      <c r="CP7" s="938"/>
    </row>
    <row r="8" spans="1:108" ht="16.5" thickBot="1">
      <c r="A8" s="813"/>
      <c r="B8" s="1173"/>
      <c r="C8" s="1508" t="s">
        <v>372</v>
      </c>
      <c r="D8" s="1206"/>
      <c r="E8" s="812"/>
      <c r="F8" s="812"/>
      <c r="G8" s="812"/>
      <c r="H8" s="812"/>
      <c r="I8" s="811"/>
      <c r="J8" s="937"/>
      <c r="K8" s="1207"/>
      <c r="L8" s="937"/>
      <c r="M8" s="2676"/>
      <c r="N8" s="2677"/>
      <c r="O8" s="937"/>
      <c r="P8" s="937"/>
      <c r="Q8" s="1164"/>
      <c r="R8" s="937"/>
      <c r="S8" s="937"/>
      <c r="T8" s="937"/>
      <c r="U8" s="1162"/>
      <c r="V8" s="1162"/>
      <c r="W8" s="1184"/>
      <c r="X8" s="1184"/>
      <c r="Y8" s="1184"/>
      <c r="Z8" s="1184"/>
      <c r="AA8" s="1184"/>
      <c r="AB8" s="1186"/>
      <c r="AC8" s="1186"/>
      <c r="AD8" s="1186"/>
      <c r="AE8" s="1186"/>
      <c r="AF8" s="938"/>
      <c r="AG8" s="937"/>
      <c r="AH8" s="1209"/>
      <c r="AI8" s="937"/>
      <c r="AJ8" s="937"/>
      <c r="AK8" s="937"/>
      <c r="AL8" s="937"/>
      <c r="AM8" s="937"/>
      <c r="AN8" s="937"/>
      <c r="AO8" s="937"/>
      <c r="AP8" s="937"/>
      <c r="AQ8" s="937"/>
      <c r="AR8" s="937"/>
      <c r="AS8" s="937"/>
      <c r="AT8" s="937"/>
      <c r="AU8" s="937"/>
      <c r="AV8" s="937"/>
      <c r="AW8" s="937"/>
      <c r="AX8" s="937"/>
      <c r="AY8" s="937"/>
      <c r="AZ8" s="937"/>
      <c r="BA8" s="937"/>
      <c r="BB8" s="937"/>
      <c r="BC8" s="937"/>
      <c r="BD8" s="937"/>
      <c r="BE8" s="937"/>
      <c r="BF8" s="937"/>
      <c r="BG8" s="937"/>
      <c r="BH8" s="937"/>
      <c r="BI8" s="937"/>
      <c r="BJ8" s="937"/>
      <c r="BK8" s="937"/>
      <c r="BL8" s="937"/>
      <c r="BM8" s="937"/>
      <c r="BN8" s="937"/>
      <c r="BO8" s="937"/>
      <c r="BP8" s="937"/>
      <c r="BQ8" s="937"/>
      <c r="BR8" s="937"/>
      <c r="BS8" s="937"/>
      <c r="BT8" s="937"/>
      <c r="BU8" s="937"/>
      <c r="BV8" s="937"/>
      <c r="BW8" s="937"/>
      <c r="BX8" s="937"/>
      <c r="BY8" s="937"/>
      <c r="BZ8" s="937"/>
      <c r="CA8" s="937"/>
      <c r="CB8" s="937"/>
      <c r="CC8" s="937"/>
      <c r="CD8" s="937"/>
      <c r="CE8" s="937"/>
      <c r="CF8" s="937"/>
      <c r="CG8" s="937"/>
      <c r="CH8" s="937"/>
      <c r="CI8" s="937"/>
      <c r="CJ8" s="937"/>
      <c r="CK8" s="937"/>
      <c r="CL8" s="937"/>
      <c r="CM8" s="937"/>
      <c r="CN8" s="937"/>
      <c r="CO8" s="937"/>
      <c r="CP8" s="938"/>
    </row>
    <row r="9" spans="1:108" ht="18">
      <c r="A9" s="813"/>
      <c r="B9" s="1173"/>
      <c r="C9" s="1509" t="s">
        <v>891</v>
      </c>
      <c r="D9" s="1210"/>
      <c r="E9" s="817"/>
      <c r="F9" s="817"/>
      <c r="G9" s="817"/>
      <c r="H9" s="817"/>
      <c r="I9" s="1172"/>
      <c r="J9" s="942"/>
      <c r="K9" s="1211"/>
      <c r="L9" s="937"/>
      <c r="M9" s="1171"/>
      <c r="N9" s="1171"/>
      <c r="O9" s="877"/>
      <c r="P9" s="850"/>
      <c r="Q9" s="1180" t="s">
        <v>893</v>
      </c>
      <c r="R9" s="1181" t="s">
        <v>892</v>
      </c>
      <c r="S9" s="850"/>
      <c r="T9" s="850"/>
      <c r="U9" s="1167"/>
      <c r="V9" s="1167"/>
      <c r="W9" s="1212"/>
      <c r="X9" s="1212"/>
      <c r="Y9" s="1212"/>
      <c r="Z9" s="1213"/>
      <c r="AA9" s="1184"/>
      <c r="AB9" s="1186"/>
      <c r="AC9" s="1186"/>
      <c r="AD9" s="1186"/>
      <c r="AE9" s="1186"/>
      <c r="AF9" s="938"/>
      <c r="AG9" s="937"/>
      <c r="AH9" s="1209"/>
      <c r="AI9" s="937"/>
      <c r="AJ9" s="937"/>
      <c r="AK9" s="937"/>
      <c r="AL9" s="937"/>
      <c r="AM9" s="937"/>
      <c r="AN9" s="937"/>
      <c r="AO9" s="937"/>
      <c r="AP9" s="937"/>
      <c r="AQ9" s="937"/>
      <c r="AR9" s="937"/>
      <c r="AS9" s="937"/>
      <c r="AT9" s="937"/>
      <c r="AU9" s="937"/>
      <c r="AV9" s="937"/>
      <c r="AW9" s="937"/>
      <c r="AX9" s="937"/>
      <c r="AY9" s="937"/>
      <c r="AZ9" s="937"/>
      <c r="BA9" s="937"/>
      <c r="BB9" s="937"/>
      <c r="BC9" s="937"/>
      <c r="BD9" s="937"/>
      <c r="BE9" s="937"/>
      <c r="BF9" s="937"/>
      <c r="BG9" s="937"/>
      <c r="BH9" s="937"/>
      <c r="BI9" s="937"/>
      <c r="BJ9" s="937"/>
      <c r="BK9" s="937"/>
      <c r="BL9" s="937"/>
      <c r="BM9" s="937"/>
      <c r="BN9" s="937"/>
      <c r="BO9" s="937"/>
      <c r="BP9" s="937"/>
      <c r="BQ9" s="937"/>
      <c r="BR9" s="937"/>
      <c r="BS9" s="937"/>
      <c r="BT9" s="937"/>
      <c r="BU9" s="937"/>
      <c r="BV9" s="937"/>
      <c r="BW9" s="937"/>
      <c r="BX9" s="937"/>
      <c r="BY9" s="937"/>
      <c r="BZ9" s="937"/>
      <c r="CA9" s="937"/>
      <c r="CB9" s="937"/>
      <c r="CC9" s="937"/>
      <c r="CD9" s="937"/>
      <c r="CE9" s="937"/>
      <c r="CF9" s="937"/>
      <c r="CG9" s="937"/>
      <c r="CH9" s="937"/>
      <c r="CI9" s="937"/>
      <c r="CJ9" s="937"/>
      <c r="CK9" s="937"/>
      <c r="CL9" s="937"/>
      <c r="CM9" s="937"/>
      <c r="CN9" s="937"/>
      <c r="CO9" s="937"/>
      <c r="CP9" s="938"/>
    </row>
    <row r="10" spans="1:108" ht="5.25" customHeight="1">
      <c r="A10" s="1513"/>
      <c r="B10" s="943"/>
      <c r="C10" s="1510"/>
      <c r="D10" s="1206"/>
      <c r="E10" s="937"/>
      <c r="F10" s="937"/>
      <c r="G10" s="937"/>
      <c r="H10" s="937"/>
      <c r="I10" s="937"/>
      <c r="J10" s="937"/>
      <c r="K10" s="1207"/>
      <c r="L10" s="853"/>
      <c r="M10" s="937"/>
      <c r="N10" s="937"/>
      <c r="O10" s="937"/>
      <c r="P10" s="937"/>
      <c r="Q10" s="1162"/>
      <c r="R10" s="1165"/>
      <c r="S10" s="937"/>
      <c r="T10" s="937"/>
      <c r="U10" s="1162"/>
      <c r="V10" s="1162"/>
      <c r="W10" s="1184"/>
      <c r="X10" s="1184"/>
      <c r="Y10" s="1184"/>
      <c r="Z10" s="1184"/>
      <c r="AA10" s="1184"/>
      <c r="AB10" s="1162"/>
      <c r="AC10" s="1186"/>
      <c r="AD10" s="1186"/>
      <c r="AE10" s="1186"/>
      <c r="AF10" s="938"/>
      <c r="AG10" s="937"/>
      <c r="AH10" s="1204"/>
      <c r="AI10" s="937"/>
      <c r="AJ10" s="937"/>
      <c r="AK10" s="937"/>
      <c r="AL10" s="937"/>
      <c r="AM10" s="937"/>
      <c r="AN10" s="937"/>
      <c r="AO10" s="937"/>
      <c r="AP10" s="937"/>
      <c r="AQ10" s="937"/>
      <c r="AR10" s="937"/>
      <c r="AS10" s="937"/>
      <c r="AT10" s="937"/>
      <c r="AU10" s="937"/>
      <c r="AV10" s="937"/>
      <c r="AW10" s="937"/>
      <c r="AX10" s="937"/>
      <c r="AY10" s="937"/>
      <c r="AZ10" s="937"/>
      <c r="BA10" s="937"/>
      <c r="BB10" s="937"/>
      <c r="BC10" s="937"/>
      <c r="BD10" s="937"/>
      <c r="BE10" s="937"/>
      <c r="BF10" s="937"/>
      <c r="BG10" s="937"/>
      <c r="BH10" s="937"/>
      <c r="BI10" s="937"/>
      <c r="BJ10" s="937"/>
      <c r="BK10" s="937"/>
      <c r="BL10" s="937"/>
      <c r="BM10" s="937"/>
      <c r="BN10" s="937"/>
      <c r="BO10" s="937"/>
      <c r="BP10" s="937"/>
      <c r="BQ10" s="937"/>
      <c r="BR10" s="937"/>
      <c r="BS10" s="937"/>
      <c r="BT10" s="937"/>
      <c r="BU10" s="937"/>
      <c r="BV10" s="937"/>
      <c r="BW10" s="937"/>
      <c r="BX10" s="937"/>
      <c r="BY10" s="937"/>
      <c r="BZ10" s="937"/>
      <c r="CA10" s="937"/>
      <c r="CB10" s="937"/>
      <c r="CC10" s="937"/>
      <c r="CD10" s="937"/>
      <c r="CE10" s="937"/>
      <c r="CF10" s="937"/>
      <c r="CG10" s="937"/>
      <c r="CH10" s="937"/>
      <c r="CI10" s="937"/>
      <c r="CJ10" s="937"/>
      <c r="CK10" s="937"/>
      <c r="CL10" s="937"/>
      <c r="CM10" s="937"/>
      <c r="CN10" s="937"/>
      <c r="CO10" s="937"/>
      <c r="CP10" s="938"/>
    </row>
    <row r="11" spans="1:108" ht="19.5" customHeight="1" thickBot="1">
      <c r="A11" s="1511"/>
      <c r="B11" s="1512"/>
      <c r="C11" s="2666" t="s">
        <v>384</v>
      </c>
      <c r="D11" s="2667"/>
      <c r="E11" s="2667"/>
      <c r="F11" s="2667"/>
      <c r="G11" s="2667"/>
      <c r="H11" s="2667"/>
      <c r="I11" s="2545"/>
      <c r="J11" s="2545"/>
      <c r="K11" s="2546"/>
      <c r="L11" s="1224"/>
      <c r="M11" s="1162"/>
      <c r="N11" s="1162"/>
      <c r="O11" s="1162"/>
      <c r="P11" s="1162"/>
      <c r="Q11" s="937"/>
      <c r="R11" s="937"/>
      <c r="S11" s="937"/>
      <c r="T11" s="937"/>
      <c r="U11" s="1162"/>
      <c r="V11" s="1162"/>
      <c r="W11" s="1184"/>
      <c r="X11" s="1184"/>
      <c r="Y11" s="1184"/>
      <c r="Z11" s="1184"/>
      <c r="AA11" s="1170"/>
      <c r="AB11" s="1170"/>
      <c r="AC11" s="1216"/>
      <c r="AD11" s="1184"/>
      <c r="AE11" s="1184"/>
      <c r="AF11" s="1239"/>
      <c r="AG11" s="1162"/>
      <c r="AH11" s="1162"/>
      <c r="AI11" s="1162"/>
      <c r="AJ11" s="1162"/>
      <c r="AK11" s="1162"/>
      <c r="AL11" s="1162"/>
      <c r="AM11" s="1164"/>
      <c r="AN11" s="1164"/>
      <c r="AO11" s="1164"/>
      <c r="AP11" s="1164"/>
      <c r="AQ11" s="1164"/>
      <c r="AR11" s="1164"/>
      <c r="AS11" s="1164"/>
      <c r="AT11" s="1164"/>
      <c r="AU11" s="1164" t="s">
        <v>211</v>
      </c>
      <c r="AV11" s="1164"/>
      <c r="AW11" s="1164"/>
      <c r="AX11" s="1164"/>
      <c r="AY11" s="1164"/>
      <c r="AZ11" s="1164"/>
      <c r="BA11" s="1164"/>
      <c r="BB11" s="1164"/>
      <c r="BC11" s="1164"/>
      <c r="BD11" s="1164"/>
      <c r="BE11" s="1164"/>
      <c r="BF11" s="1164"/>
      <c r="BG11" s="1164"/>
      <c r="BH11" s="1164"/>
      <c r="BI11" s="1164"/>
      <c r="BJ11" s="1164"/>
      <c r="BK11" s="1164"/>
      <c r="BL11" s="1164"/>
      <c r="BM11" s="1164"/>
      <c r="BN11" s="1164"/>
      <c r="BO11" s="1164"/>
      <c r="BP11" s="1164"/>
      <c r="BQ11" s="1164"/>
      <c r="BR11" s="1164"/>
      <c r="BS11" s="1164"/>
      <c r="BT11" s="1164"/>
      <c r="BU11" s="1164"/>
      <c r="BV11" s="1164"/>
      <c r="BW11" s="1164"/>
      <c r="BX11" s="1164"/>
      <c r="BY11" s="1164"/>
      <c r="BZ11" s="1164"/>
      <c r="CA11" s="1164"/>
      <c r="CB11" s="1164"/>
      <c r="CC11" s="1164"/>
      <c r="CD11" s="1164"/>
      <c r="CE11" s="1164"/>
      <c r="CF11" s="1164"/>
      <c r="CG11" s="1164"/>
      <c r="CH11" s="1164"/>
      <c r="CI11" s="1217"/>
      <c r="CJ11" s="1215"/>
      <c r="CK11" s="1218"/>
      <c r="CL11" s="1218"/>
      <c r="CM11" s="1218"/>
      <c r="CN11" s="1218"/>
      <c r="CO11" s="1218"/>
      <c r="CP11" s="1219"/>
      <c r="CQ11" s="1218"/>
      <c r="CR11" s="1218"/>
      <c r="CS11" s="1218"/>
      <c r="CT11" s="1218"/>
      <c r="CU11" s="1218"/>
      <c r="CV11" s="1218"/>
      <c r="CW11" s="1218"/>
    </row>
    <row r="12" spans="1:108" ht="18.75" customHeight="1" thickBot="1">
      <c r="A12" s="1214"/>
      <c r="B12" s="853"/>
      <c r="C12" s="1220" t="s">
        <v>371</v>
      </c>
      <c r="D12" s="1255"/>
      <c r="E12" s="1256"/>
      <c r="F12" s="1256"/>
      <c r="G12" s="1347"/>
      <c r="H12" s="1346"/>
      <c r="I12" s="1253"/>
      <c r="J12" s="1253"/>
      <c r="K12" s="1253"/>
      <c r="L12" s="1253"/>
      <c r="M12" s="1257"/>
      <c r="N12" s="1257"/>
      <c r="O12" s="1257"/>
      <c r="P12" s="1257"/>
      <c r="Q12" s="1253"/>
      <c r="R12" s="1253"/>
      <c r="S12" s="1253"/>
      <c r="T12" s="1253"/>
      <c r="U12" s="1257"/>
      <c r="V12" s="1257"/>
      <c r="W12" s="1257"/>
      <c r="X12" s="1257"/>
      <c r="Y12" s="1257"/>
      <c r="Z12" s="1253"/>
      <c r="AA12" s="1253"/>
      <c r="AB12" s="1253"/>
      <c r="AC12" s="1253"/>
      <c r="AD12" s="1257"/>
      <c r="AE12" s="1257"/>
      <c r="AF12" s="1496"/>
      <c r="AG12" s="1257"/>
      <c r="AH12" s="1253"/>
      <c r="AI12" s="1253"/>
      <c r="AJ12" s="1253"/>
      <c r="AK12" s="1253"/>
      <c r="AL12" s="1253"/>
      <c r="AM12" s="1257"/>
      <c r="AN12" s="1221"/>
      <c r="AO12" s="1221"/>
      <c r="AP12" s="1221"/>
      <c r="AQ12" s="1221"/>
      <c r="AR12" s="1221"/>
      <c r="AS12" s="1221"/>
      <c r="AT12" s="1221"/>
      <c r="AU12" s="1221"/>
      <c r="AV12" s="1221"/>
      <c r="AW12" s="1221"/>
      <c r="AX12" s="1221"/>
      <c r="AY12" s="1221"/>
      <c r="AZ12" s="1221"/>
      <c r="BA12" s="1221"/>
      <c r="BB12" s="1222"/>
      <c r="BC12" s="1223">
        <v>43040</v>
      </c>
      <c r="BD12" s="1221"/>
      <c r="BE12" s="1221"/>
      <c r="BF12" s="1221"/>
      <c r="BG12" s="1221"/>
      <c r="BH12" s="1221"/>
      <c r="BI12" s="1221"/>
      <c r="BJ12" s="1221"/>
      <c r="BK12" s="1221"/>
      <c r="BL12" s="1221"/>
      <c r="BM12" s="1221"/>
      <c r="BN12" s="1221"/>
      <c r="BO12" s="1221"/>
      <c r="BP12" s="1221"/>
      <c r="BQ12" s="1221"/>
      <c r="BR12" s="1221"/>
      <c r="BS12" s="1221"/>
      <c r="BT12" s="1221"/>
      <c r="BU12" s="1221"/>
      <c r="BV12" s="1221"/>
      <c r="BW12" s="1221"/>
      <c r="BX12" s="1221"/>
      <c r="BY12" s="1221"/>
      <c r="BZ12" s="1221"/>
      <c r="CA12" s="1221"/>
      <c r="CB12" s="1221"/>
      <c r="CC12" s="1221"/>
      <c r="CD12" s="1221"/>
      <c r="CE12" s="1221"/>
      <c r="CF12" s="1222"/>
      <c r="CG12" s="1224"/>
      <c r="CH12" s="1162"/>
      <c r="CI12" s="1162"/>
      <c r="CJ12" s="880"/>
      <c r="CK12" s="880"/>
      <c r="CL12" s="880"/>
      <c r="CM12" s="880"/>
      <c r="CN12" s="880"/>
      <c r="CO12" s="880"/>
      <c r="CP12" s="1225"/>
      <c r="CQ12" s="879"/>
      <c r="CR12" s="879"/>
      <c r="CS12" s="879"/>
      <c r="CT12" s="879"/>
      <c r="CU12" s="879"/>
      <c r="CV12" s="879"/>
      <c r="CW12" s="879"/>
      <c r="CX12" s="879"/>
      <c r="CY12" s="879"/>
      <c r="CZ12" s="879"/>
      <c r="DA12" s="879"/>
      <c r="DB12" s="879"/>
      <c r="DC12" s="879"/>
    </row>
    <row r="13" spans="1:108" ht="15" customHeight="1">
      <c r="A13" s="1214"/>
      <c r="B13" s="853"/>
      <c r="C13" s="1206" t="s">
        <v>370</v>
      </c>
      <c r="D13" s="1364">
        <v>43101</v>
      </c>
      <c r="E13" s="1348"/>
      <c r="F13" s="1348"/>
      <c r="G13" s="1365"/>
      <c r="H13" s="1349">
        <v>43132</v>
      </c>
      <c r="I13" s="1368"/>
      <c r="J13" s="1350"/>
      <c r="K13" s="1351"/>
      <c r="L13" s="1364">
        <v>43160</v>
      </c>
      <c r="M13" s="1375"/>
      <c r="N13" s="1348"/>
      <c r="O13" s="1348"/>
      <c r="P13" s="1365"/>
      <c r="Q13" s="1349">
        <v>43191</v>
      </c>
      <c r="R13" s="1350"/>
      <c r="S13" s="1350"/>
      <c r="T13" s="1350"/>
      <c r="U13" s="1350"/>
      <c r="V13" s="1364">
        <v>43221</v>
      </c>
      <c r="W13" s="1348"/>
      <c r="X13" s="1348"/>
      <c r="Y13" s="1365"/>
      <c r="Z13" s="1349">
        <v>43252</v>
      </c>
      <c r="AA13" s="1350"/>
      <c r="AB13" s="1350"/>
      <c r="AC13" s="1350"/>
      <c r="AD13" s="1364">
        <v>43282</v>
      </c>
      <c r="AE13" s="1348"/>
      <c r="AF13" s="1365"/>
      <c r="AG13" s="1348"/>
      <c r="AH13" s="1365"/>
      <c r="AI13" s="1352">
        <v>43313</v>
      </c>
      <c r="AJ13" s="1352"/>
      <c r="AK13" s="1352"/>
      <c r="AL13" s="1352"/>
      <c r="AM13" s="1369">
        <v>43344</v>
      </c>
      <c r="AN13" s="1370"/>
      <c r="AO13" s="1370"/>
      <c r="AP13" s="1371"/>
      <c r="AQ13" s="1350">
        <v>43374</v>
      </c>
      <c r="AR13" s="1350"/>
      <c r="AS13" s="1350"/>
      <c r="AT13" s="1350"/>
      <c r="AU13" s="1350"/>
      <c r="AV13" s="1364">
        <v>43405</v>
      </c>
      <c r="AW13" s="1348"/>
      <c r="AX13" s="1348"/>
      <c r="AY13" s="1365"/>
      <c r="AZ13" s="1350">
        <v>43435</v>
      </c>
      <c r="BA13" s="1350"/>
      <c r="BB13" s="1350"/>
      <c r="BC13" s="1350"/>
      <c r="BD13" s="1166"/>
      <c r="BE13" s="1229"/>
      <c r="BF13" s="1230"/>
      <c r="BG13" s="1232"/>
      <c r="BH13" s="1229"/>
      <c r="BI13" s="1229"/>
      <c r="BJ13" s="1229"/>
      <c r="BK13" s="1229"/>
      <c r="BL13" s="1229"/>
      <c r="BM13" s="1229"/>
      <c r="BN13" s="1230"/>
      <c r="BO13" s="1231"/>
      <c r="BP13" s="1226"/>
      <c r="BQ13" s="1226"/>
      <c r="BR13" s="1226"/>
      <c r="BS13" s="1226"/>
      <c r="BT13" s="1226"/>
      <c r="BU13" s="1227"/>
      <c r="BV13" s="1228"/>
      <c r="BW13" s="1229"/>
      <c r="BX13" s="1229"/>
      <c r="BY13" s="1229"/>
      <c r="BZ13" s="1229"/>
      <c r="CA13" s="1229"/>
      <c r="CB13" s="1230"/>
      <c r="CC13" s="1231"/>
      <c r="CD13" s="1226"/>
      <c r="CE13" s="1226"/>
      <c r="CF13" s="1226"/>
      <c r="CG13" s="1226"/>
      <c r="CH13" s="1226"/>
      <c r="CI13" s="1227"/>
      <c r="CJ13" s="1228"/>
      <c r="CK13" s="1229"/>
      <c r="CL13" s="1229"/>
      <c r="CM13" s="1229"/>
      <c r="CN13" s="1229"/>
      <c r="CO13" s="1229"/>
      <c r="CP13" s="1232"/>
      <c r="CQ13" s="1166"/>
      <c r="CR13" s="1229"/>
      <c r="CS13" s="1229"/>
      <c r="CT13" s="1229"/>
      <c r="CU13" s="1229"/>
      <c r="CV13" s="1229"/>
      <c r="CW13" s="1232"/>
      <c r="CX13" s="879"/>
      <c r="CY13" s="879"/>
      <c r="CZ13" s="879"/>
      <c r="DA13" s="879"/>
      <c r="DB13" s="879"/>
      <c r="DC13" s="879"/>
    </row>
    <row r="14" spans="1:108" ht="15" customHeight="1">
      <c r="A14" s="1214"/>
      <c r="B14" s="853"/>
      <c r="C14" s="1220" t="s">
        <v>369</v>
      </c>
      <c r="D14" s="1354">
        <v>1</v>
      </c>
      <c r="E14" s="1354">
        <f t="shared" ref="E14:BC14" si="0">D14+1</f>
        <v>2</v>
      </c>
      <c r="F14" s="1354">
        <f t="shared" si="0"/>
        <v>3</v>
      </c>
      <c r="G14" s="1354">
        <f t="shared" si="0"/>
        <v>4</v>
      </c>
      <c r="H14" s="1354">
        <f t="shared" si="0"/>
        <v>5</v>
      </c>
      <c r="I14" s="1354">
        <f t="shared" si="0"/>
        <v>6</v>
      </c>
      <c r="J14" s="1354">
        <f t="shared" si="0"/>
        <v>7</v>
      </c>
      <c r="K14" s="1354">
        <f t="shared" si="0"/>
        <v>8</v>
      </c>
      <c r="L14" s="1354">
        <f t="shared" si="0"/>
        <v>9</v>
      </c>
      <c r="M14" s="1353">
        <f t="shared" si="0"/>
        <v>10</v>
      </c>
      <c r="N14" s="1354">
        <f t="shared" si="0"/>
        <v>11</v>
      </c>
      <c r="O14" s="1354">
        <f t="shared" si="0"/>
        <v>12</v>
      </c>
      <c r="P14" s="1354">
        <f t="shared" si="0"/>
        <v>13</v>
      </c>
      <c r="Q14" s="1354">
        <f t="shared" si="0"/>
        <v>14</v>
      </c>
      <c r="R14" s="1354">
        <f t="shared" si="0"/>
        <v>15</v>
      </c>
      <c r="S14" s="1354">
        <f t="shared" si="0"/>
        <v>16</v>
      </c>
      <c r="T14" s="1354">
        <f t="shared" si="0"/>
        <v>17</v>
      </c>
      <c r="U14" s="1355">
        <f t="shared" si="0"/>
        <v>18</v>
      </c>
      <c r="V14" s="1354">
        <f t="shared" si="0"/>
        <v>19</v>
      </c>
      <c r="W14" s="1354">
        <f t="shared" si="0"/>
        <v>20</v>
      </c>
      <c r="X14" s="1354">
        <f t="shared" si="0"/>
        <v>21</v>
      </c>
      <c r="Y14" s="1354">
        <f t="shared" si="0"/>
        <v>22</v>
      </c>
      <c r="Z14" s="1354">
        <f t="shared" si="0"/>
        <v>23</v>
      </c>
      <c r="AA14" s="1355">
        <f t="shared" si="0"/>
        <v>24</v>
      </c>
      <c r="AB14" s="1470">
        <f t="shared" si="0"/>
        <v>25</v>
      </c>
      <c r="AC14" s="1353">
        <f t="shared" si="0"/>
        <v>26</v>
      </c>
      <c r="AD14" s="1353">
        <f t="shared" si="0"/>
        <v>27</v>
      </c>
      <c r="AE14" s="1354">
        <f t="shared" si="0"/>
        <v>28</v>
      </c>
      <c r="AF14" s="1354">
        <f t="shared" si="0"/>
        <v>29</v>
      </c>
      <c r="AG14" s="1353">
        <f t="shared" si="0"/>
        <v>30</v>
      </c>
      <c r="AH14" s="1354">
        <f t="shared" si="0"/>
        <v>31</v>
      </c>
      <c r="AI14" s="1353">
        <f t="shared" si="0"/>
        <v>32</v>
      </c>
      <c r="AJ14" s="1354">
        <f t="shared" si="0"/>
        <v>33</v>
      </c>
      <c r="AK14" s="1356">
        <f t="shared" si="0"/>
        <v>34</v>
      </c>
      <c r="AL14" s="1356">
        <f t="shared" si="0"/>
        <v>35</v>
      </c>
      <c r="AM14" s="1372">
        <f t="shared" si="0"/>
        <v>36</v>
      </c>
      <c r="AN14" s="1356">
        <f t="shared" si="0"/>
        <v>37</v>
      </c>
      <c r="AO14" s="1356">
        <f t="shared" si="0"/>
        <v>38</v>
      </c>
      <c r="AP14" s="1357">
        <f t="shared" si="0"/>
        <v>39</v>
      </c>
      <c r="AQ14" s="1353">
        <f t="shared" si="0"/>
        <v>40</v>
      </c>
      <c r="AR14" s="1354">
        <f t="shared" si="0"/>
        <v>41</v>
      </c>
      <c r="AS14" s="1354">
        <f t="shared" si="0"/>
        <v>42</v>
      </c>
      <c r="AT14" s="1354">
        <f t="shared" si="0"/>
        <v>43</v>
      </c>
      <c r="AU14" s="1355">
        <f t="shared" si="0"/>
        <v>44</v>
      </c>
      <c r="AV14" s="1354">
        <f t="shared" si="0"/>
        <v>45</v>
      </c>
      <c r="AW14" s="1354">
        <f t="shared" si="0"/>
        <v>46</v>
      </c>
      <c r="AX14" s="1354">
        <f t="shared" si="0"/>
        <v>47</v>
      </c>
      <c r="AY14" s="1354">
        <f t="shared" si="0"/>
        <v>48</v>
      </c>
      <c r="AZ14" s="1353">
        <f t="shared" si="0"/>
        <v>49</v>
      </c>
      <c r="BA14" s="1354">
        <f t="shared" si="0"/>
        <v>50</v>
      </c>
      <c r="BB14" s="1354">
        <f t="shared" si="0"/>
        <v>51</v>
      </c>
      <c r="BC14" s="1355">
        <f t="shared" si="0"/>
        <v>52</v>
      </c>
      <c r="BD14" s="1233">
        <v>1</v>
      </c>
      <c r="BE14" s="1233">
        <f t="shared" ref="BE14:CD14" si="1">BD14+1</f>
        <v>2</v>
      </c>
      <c r="BF14" s="1233">
        <f t="shared" si="1"/>
        <v>3</v>
      </c>
      <c r="BG14" s="1213">
        <f t="shared" si="1"/>
        <v>4</v>
      </c>
      <c r="BH14" s="1213">
        <f t="shared" si="1"/>
        <v>5</v>
      </c>
      <c r="BI14" s="1233">
        <f t="shared" si="1"/>
        <v>6</v>
      </c>
      <c r="BJ14" s="1233">
        <f t="shared" si="1"/>
        <v>7</v>
      </c>
      <c r="BK14" s="1233">
        <f t="shared" si="1"/>
        <v>8</v>
      </c>
      <c r="BL14" s="1233">
        <f t="shared" si="1"/>
        <v>9</v>
      </c>
      <c r="BM14" s="1233">
        <f t="shared" si="1"/>
        <v>10</v>
      </c>
      <c r="BN14" s="1233">
        <f t="shared" si="1"/>
        <v>11</v>
      </c>
      <c r="BO14" s="1233">
        <f t="shared" si="1"/>
        <v>12</v>
      </c>
      <c r="BP14" s="1233">
        <f t="shared" si="1"/>
        <v>13</v>
      </c>
      <c r="BQ14" s="1233">
        <f t="shared" si="1"/>
        <v>14</v>
      </c>
      <c r="BR14" s="1233">
        <f t="shared" si="1"/>
        <v>15</v>
      </c>
      <c r="BS14" s="1233">
        <f t="shared" si="1"/>
        <v>16</v>
      </c>
      <c r="BT14" s="1233">
        <f t="shared" si="1"/>
        <v>17</v>
      </c>
      <c r="BU14" s="1233">
        <f t="shared" si="1"/>
        <v>18</v>
      </c>
      <c r="BV14" s="1233">
        <f t="shared" si="1"/>
        <v>19</v>
      </c>
      <c r="BW14" s="1233">
        <f t="shared" si="1"/>
        <v>20</v>
      </c>
      <c r="BX14" s="1233">
        <f t="shared" si="1"/>
        <v>21</v>
      </c>
      <c r="BY14" s="1233">
        <f t="shared" si="1"/>
        <v>22</v>
      </c>
      <c r="BZ14" s="1233">
        <f t="shared" si="1"/>
        <v>23</v>
      </c>
      <c r="CA14" s="1233">
        <f t="shared" si="1"/>
        <v>24</v>
      </c>
      <c r="CB14" s="1233">
        <f t="shared" si="1"/>
        <v>25</v>
      </c>
      <c r="CC14" s="1233">
        <f t="shared" si="1"/>
        <v>26</v>
      </c>
      <c r="CD14" s="1233">
        <f t="shared" si="1"/>
        <v>27</v>
      </c>
      <c r="CE14" s="1233">
        <f t="shared" ref="CE14:DA14" si="2">CD14+1</f>
        <v>28</v>
      </c>
      <c r="CF14" s="1233">
        <f t="shared" si="2"/>
        <v>29</v>
      </c>
      <c r="CG14" s="1233">
        <f t="shared" si="2"/>
        <v>30</v>
      </c>
      <c r="CH14" s="1233">
        <f t="shared" si="2"/>
        <v>31</v>
      </c>
      <c r="CI14" s="1233">
        <f t="shared" si="2"/>
        <v>32</v>
      </c>
      <c r="CJ14" s="1233">
        <f t="shared" si="2"/>
        <v>33</v>
      </c>
      <c r="CK14" s="1233">
        <f t="shared" si="2"/>
        <v>34</v>
      </c>
      <c r="CL14" s="1233">
        <f t="shared" si="2"/>
        <v>35</v>
      </c>
      <c r="CM14" s="1233">
        <f t="shared" si="2"/>
        <v>36</v>
      </c>
      <c r="CN14" s="1233">
        <f t="shared" si="2"/>
        <v>37</v>
      </c>
      <c r="CO14" s="1233">
        <f t="shared" si="2"/>
        <v>38</v>
      </c>
      <c r="CP14" s="1233">
        <f t="shared" si="2"/>
        <v>39</v>
      </c>
      <c r="CQ14" s="1233">
        <f t="shared" si="2"/>
        <v>40</v>
      </c>
      <c r="CR14" s="1233">
        <f t="shared" si="2"/>
        <v>41</v>
      </c>
      <c r="CS14" s="1233">
        <f t="shared" si="2"/>
        <v>42</v>
      </c>
      <c r="CT14" s="1233">
        <f t="shared" si="2"/>
        <v>43</v>
      </c>
      <c r="CU14" s="1233">
        <f t="shared" si="2"/>
        <v>44</v>
      </c>
      <c r="CV14" s="1233">
        <f t="shared" si="2"/>
        <v>45</v>
      </c>
      <c r="CW14" s="1233">
        <f t="shared" si="2"/>
        <v>46</v>
      </c>
      <c r="CX14" s="1233">
        <f t="shared" si="2"/>
        <v>47</v>
      </c>
      <c r="CY14" s="1233">
        <f t="shared" si="2"/>
        <v>48</v>
      </c>
      <c r="CZ14" s="1233">
        <f t="shared" si="2"/>
        <v>49</v>
      </c>
      <c r="DA14" s="1233">
        <f t="shared" si="2"/>
        <v>50</v>
      </c>
      <c r="DB14" s="879"/>
      <c r="DC14" s="879"/>
    </row>
    <row r="15" spans="1:108" ht="15" customHeight="1">
      <c r="B15" s="1344"/>
      <c r="C15" s="1343" t="s">
        <v>906</v>
      </c>
      <c r="D15" s="1359" t="s">
        <v>214</v>
      </c>
      <c r="E15" s="1359">
        <f>D15+7</f>
        <v>8</v>
      </c>
      <c r="F15" s="1359">
        <f>E15+7</f>
        <v>15</v>
      </c>
      <c r="G15" s="1359">
        <f>F15+7</f>
        <v>22</v>
      </c>
      <c r="H15" s="1359">
        <f>G15+7</f>
        <v>29</v>
      </c>
      <c r="I15" s="1359" t="s">
        <v>367</v>
      </c>
      <c r="J15" s="1359">
        <f>I15+7</f>
        <v>12</v>
      </c>
      <c r="K15" s="1359">
        <f>J15+7</f>
        <v>19</v>
      </c>
      <c r="L15" s="1359">
        <f>K15+7</f>
        <v>26</v>
      </c>
      <c r="M15" s="1358" t="s">
        <v>367</v>
      </c>
      <c r="N15" s="1359">
        <f t="shared" ref="N15:P16" si="3">M15+7</f>
        <v>12</v>
      </c>
      <c r="O15" s="1359">
        <f t="shared" si="3"/>
        <v>19</v>
      </c>
      <c r="P15" s="1359">
        <f t="shared" si="3"/>
        <v>26</v>
      </c>
      <c r="Q15" s="1359" t="s">
        <v>276</v>
      </c>
      <c r="R15" s="1359">
        <f>Q15+7</f>
        <v>9</v>
      </c>
      <c r="S15" s="1359">
        <f>R15+7</f>
        <v>16</v>
      </c>
      <c r="T15" s="1359">
        <f>S15+7</f>
        <v>23</v>
      </c>
      <c r="U15" s="1360">
        <f>T15+7</f>
        <v>30</v>
      </c>
      <c r="V15" s="1359" t="s">
        <v>368</v>
      </c>
      <c r="W15" s="1359">
        <f>V15+7</f>
        <v>14</v>
      </c>
      <c r="X15" s="1359">
        <f>W15+7</f>
        <v>21</v>
      </c>
      <c r="Y15" s="1359">
        <f>X15+7</f>
        <v>28</v>
      </c>
      <c r="Z15" s="1359" t="s">
        <v>366</v>
      </c>
      <c r="AA15" s="1360">
        <f t="shared" ref="AA15:AC16" si="4">Z15+7</f>
        <v>11</v>
      </c>
      <c r="AB15" s="1471">
        <f t="shared" si="4"/>
        <v>18</v>
      </c>
      <c r="AC15" s="1358">
        <f t="shared" si="4"/>
        <v>25</v>
      </c>
      <c r="AD15" s="1358" t="s">
        <v>276</v>
      </c>
      <c r="AE15" s="1359">
        <f>AD15+7</f>
        <v>9</v>
      </c>
      <c r="AF15" s="1359">
        <f>AE15+7</f>
        <v>16</v>
      </c>
      <c r="AG15" s="1358">
        <f>AF15+7</f>
        <v>23</v>
      </c>
      <c r="AH15" s="1359">
        <f>AG15+7</f>
        <v>30</v>
      </c>
      <c r="AI15" s="1358" t="s">
        <v>365</v>
      </c>
      <c r="AJ15" s="1359">
        <f t="shared" ref="AJ15:AL16" si="5">AI15+7</f>
        <v>13</v>
      </c>
      <c r="AK15" s="1359">
        <f t="shared" si="5"/>
        <v>20</v>
      </c>
      <c r="AL15" s="1360">
        <f t="shared" si="5"/>
        <v>27</v>
      </c>
      <c r="AM15" s="1359" t="s">
        <v>364</v>
      </c>
      <c r="AN15" s="1359">
        <f t="shared" ref="AN15:AP16" si="6">AM15+7</f>
        <v>10</v>
      </c>
      <c r="AO15" s="1359">
        <f t="shared" si="6"/>
        <v>17</v>
      </c>
      <c r="AP15" s="1359">
        <f t="shared" si="6"/>
        <v>24</v>
      </c>
      <c r="AQ15" s="1358" t="s">
        <v>214</v>
      </c>
      <c r="AR15" s="1359">
        <f>AQ15+7</f>
        <v>8</v>
      </c>
      <c r="AS15" s="1359">
        <f>AR15+7</f>
        <v>15</v>
      </c>
      <c r="AT15" s="1359">
        <f>AS15+7</f>
        <v>22</v>
      </c>
      <c r="AU15" s="1360">
        <f>AT15+7</f>
        <v>29</v>
      </c>
      <c r="AV15" s="1359" t="s">
        <v>367</v>
      </c>
      <c r="AW15" s="1359">
        <f t="shared" ref="AW15:AY16" si="7">AV15+7</f>
        <v>12</v>
      </c>
      <c r="AX15" s="1359">
        <f t="shared" si="7"/>
        <v>19</v>
      </c>
      <c r="AY15" s="1359">
        <f t="shared" si="7"/>
        <v>26</v>
      </c>
      <c r="AZ15" s="1358" t="s">
        <v>364</v>
      </c>
      <c r="BA15" s="1359">
        <f t="shared" ref="BA15:BC16" si="8">AZ15+7</f>
        <v>10</v>
      </c>
      <c r="BB15" s="1359">
        <f t="shared" si="8"/>
        <v>17</v>
      </c>
      <c r="BC15" s="1360">
        <f t="shared" si="8"/>
        <v>24</v>
      </c>
      <c r="BD15" s="1235">
        <f t="shared" ref="BD15:CE15" si="9">BC15+7</f>
        <v>31</v>
      </c>
      <c r="BE15" s="1235">
        <f t="shared" si="9"/>
        <v>38</v>
      </c>
      <c r="BF15" s="1235">
        <f t="shared" si="9"/>
        <v>45</v>
      </c>
      <c r="BG15" s="1234">
        <f t="shared" si="9"/>
        <v>52</v>
      </c>
      <c r="BH15" s="1234">
        <f t="shared" si="9"/>
        <v>59</v>
      </c>
      <c r="BI15" s="1235">
        <f t="shared" si="9"/>
        <v>66</v>
      </c>
      <c r="BJ15" s="1235">
        <f t="shared" si="9"/>
        <v>73</v>
      </c>
      <c r="BK15" s="1235">
        <f t="shared" si="9"/>
        <v>80</v>
      </c>
      <c r="BL15" s="1235">
        <f t="shared" si="9"/>
        <v>87</v>
      </c>
      <c r="BM15" s="1235">
        <f t="shared" si="9"/>
        <v>94</v>
      </c>
      <c r="BN15" s="1235">
        <f t="shared" si="9"/>
        <v>101</v>
      </c>
      <c r="BO15" s="1235">
        <f t="shared" si="9"/>
        <v>108</v>
      </c>
      <c r="BP15" s="1235">
        <f t="shared" si="9"/>
        <v>115</v>
      </c>
      <c r="BQ15" s="1235">
        <f t="shared" si="9"/>
        <v>122</v>
      </c>
      <c r="BR15" s="1235">
        <f t="shared" si="9"/>
        <v>129</v>
      </c>
      <c r="BS15" s="1235">
        <f t="shared" si="9"/>
        <v>136</v>
      </c>
      <c r="BT15" s="1235">
        <f t="shared" si="9"/>
        <v>143</v>
      </c>
      <c r="BU15" s="1235">
        <f t="shared" si="9"/>
        <v>150</v>
      </c>
      <c r="BV15" s="1235">
        <f t="shared" si="9"/>
        <v>157</v>
      </c>
      <c r="BW15" s="1235">
        <f t="shared" si="9"/>
        <v>164</v>
      </c>
      <c r="BX15" s="1235">
        <f t="shared" si="9"/>
        <v>171</v>
      </c>
      <c r="BY15" s="1235">
        <f t="shared" si="9"/>
        <v>178</v>
      </c>
      <c r="BZ15" s="1235">
        <f t="shared" si="9"/>
        <v>185</v>
      </c>
      <c r="CA15" s="1235">
        <f t="shared" si="9"/>
        <v>192</v>
      </c>
      <c r="CB15" s="1235">
        <f t="shared" si="9"/>
        <v>199</v>
      </c>
      <c r="CC15" s="1235">
        <f t="shared" si="9"/>
        <v>206</v>
      </c>
      <c r="CD15" s="1235">
        <f t="shared" si="9"/>
        <v>213</v>
      </c>
      <c r="CE15" s="1235">
        <f t="shared" si="9"/>
        <v>220</v>
      </c>
      <c r="CF15" s="1235">
        <f t="shared" ref="CF15:DD15" si="10">CE15+7</f>
        <v>227</v>
      </c>
      <c r="CG15" s="1235">
        <f t="shared" si="10"/>
        <v>234</v>
      </c>
      <c r="CH15" s="1235">
        <f t="shared" si="10"/>
        <v>241</v>
      </c>
      <c r="CI15" s="1235">
        <f t="shared" si="10"/>
        <v>248</v>
      </c>
      <c r="CJ15" s="1235">
        <f t="shared" si="10"/>
        <v>255</v>
      </c>
      <c r="CK15" s="1235">
        <f t="shared" si="10"/>
        <v>262</v>
      </c>
      <c r="CL15" s="1235">
        <f t="shared" si="10"/>
        <v>269</v>
      </c>
      <c r="CM15" s="1235">
        <f t="shared" si="10"/>
        <v>276</v>
      </c>
      <c r="CN15" s="1235">
        <f t="shared" si="10"/>
        <v>283</v>
      </c>
      <c r="CO15" s="1235">
        <f t="shared" si="10"/>
        <v>290</v>
      </c>
      <c r="CP15" s="1235">
        <f t="shared" si="10"/>
        <v>297</v>
      </c>
      <c r="CQ15" s="1235">
        <f t="shared" si="10"/>
        <v>304</v>
      </c>
      <c r="CR15" s="1235">
        <f t="shared" si="10"/>
        <v>311</v>
      </c>
      <c r="CS15" s="1235">
        <f t="shared" si="10"/>
        <v>318</v>
      </c>
      <c r="CT15" s="1235">
        <f t="shared" si="10"/>
        <v>325</v>
      </c>
      <c r="CU15" s="1235">
        <f t="shared" si="10"/>
        <v>332</v>
      </c>
      <c r="CV15" s="1235">
        <f t="shared" si="10"/>
        <v>339</v>
      </c>
      <c r="CW15" s="1235">
        <f t="shared" si="10"/>
        <v>346</v>
      </c>
      <c r="CX15" s="1235">
        <f t="shared" si="10"/>
        <v>353</v>
      </c>
      <c r="CY15" s="1235">
        <f t="shared" si="10"/>
        <v>360</v>
      </c>
      <c r="CZ15" s="1235">
        <f t="shared" si="10"/>
        <v>367</v>
      </c>
      <c r="DA15" s="1235">
        <f t="shared" si="10"/>
        <v>374</v>
      </c>
      <c r="DB15" s="1235">
        <f t="shared" si="10"/>
        <v>381</v>
      </c>
      <c r="DC15" s="1235">
        <f t="shared" si="10"/>
        <v>388</v>
      </c>
      <c r="DD15" s="1235">
        <f t="shared" si="10"/>
        <v>395</v>
      </c>
    </row>
    <row r="16" spans="1:108" ht="15" customHeight="1">
      <c r="A16" s="1345"/>
      <c r="B16" s="1345"/>
      <c r="C16" s="1210" t="s">
        <v>907</v>
      </c>
      <c r="D16" s="1362" t="s">
        <v>367</v>
      </c>
      <c r="E16" s="1362">
        <f>D16+7</f>
        <v>12</v>
      </c>
      <c r="F16" s="1362">
        <f>E16+7</f>
        <v>19</v>
      </c>
      <c r="G16" s="1362">
        <f>F16+7</f>
        <v>26</v>
      </c>
      <c r="H16" s="1362" t="s">
        <v>276</v>
      </c>
      <c r="I16" s="1362">
        <f>H16+7</f>
        <v>9</v>
      </c>
      <c r="J16" s="1362">
        <f>I16+7</f>
        <v>16</v>
      </c>
      <c r="K16" s="1362">
        <f>J16+7</f>
        <v>23</v>
      </c>
      <c r="L16" s="1362" t="s">
        <v>276</v>
      </c>
      <c r="M16" s="1361">
        <f>L16+7</f>
        <v>9</v>
      </c>
      <c r="N16" s="1362">
        <f t="shared" si="3"/>
        <v>16</v>
      </c>
      <c r="O16" s="1362">
        <f t="shared" si="3"/>
        <v>23</v>
      </c>
      <c r="P16" s="1362">
        <f t="shared" si="3"/>
        <v>30</v>
      </c>
      <c r="Q16" s="1362" t="s">
        <v>365</v>
      </c>
      <c r="R16" s="1362">
        <f>Q16+7</f>
        <v>13</v>
      </c>
      <c r="S16" s="1362">
        <f>R16+7</f>
        <v>20</v>
      </c>
      <c r="T16" s="1362">
        <f>S16+7</f>
        <v>27</v>
      </c>
      <c r="U16" s="1363" t="s">
        <v>366</v>
      </c>
      <c r="V16" s="1362">
        <f>U16+7</f>
        <v>11</v>
      </c>
      <c r="W16" s="1362">
        <f>V16+7</f>
        <v>18</v>
      </c>
      <c r="X16" s="1362">
        <f>W16+7</f>
        <v>25</v>
      </c>
      <c r="Y16" s="1362" t="s">
        <v>214</v>
      </c>
      <c r="Z16" s="1362">
        <f>Y16+7</f>
        <v>8</v>
      </c>
      <c r="AA16" s="1363">
        <f t="shared" si="4"/>
        <v>15</v>
      </c>
      <c r="AB16" s="1472">
        <f t="shared" si="4"/>
        <v>22</v>
      </c>
      <c r="AC16" s="1361">
        <f t="shared" si="4"/>
        <v>29</v>
      </c>
      <c r="AD16" s="1361" t="s">
        <v>365</v>
      </c>
      <c r="AE16" s="1362">
        <f>AD16+7</f>
        <v>13</v>
      </c>
      <c r="AF16" s="1362">
        <f>AE16+7</f>
        <v>20</v>
      </c>
      <c r="AG16" s="1361">
        <f>AF16+7</f>
        <v>27</v>
      </c>
      <c r="AH16" s="1362" t="s">
        <v>364</v>
      </c>
      <c r="AI16" s="1361">
        <f>AH16+7</f>
        <v>10</v>
      </c>
      <c r="AJ16" s="1362">
        <f t="shared" si="5"/>
        <v>17</v>
      </c>
      <c r="AK16" s="1362">
        <f t="shared" si="5"/>
        <v>24</v>
      </c>
      <c r="AL16" s="1363">
        <f t="shared" si="5"/>
        <v>31</v>
      </c>
      <c r="AM16" s="1362" t="s">
        <v>894</v>
      </c>
      <c r="AN16" s="1362">
        <f t="shared" si="6"/>
        <v>15</v>
      </c>
      <c r="AO16" s="1362">
        <f t="shared" si="6"/>
        <v>22</v>
      </c>
      <c r="AP16" s="1362">
        <f t="shared" si="6"/>
        <v>29</v>
      </c>
      <c r="AQ16" s="1361" t="s">
        <v>367</v>
      </c>
      <c r="AR16" s="1362">
        <f>AQ16+7</f>
        <v>12</v>
      </c>
      <c r="AS16" s="1362">
        <f>AR16+7</f>
        <v>19</v>
      </c>
      <c r="AT16" s="1362">
        <f>AS16+7</f>
        <v>26</v>
      </c>
      <c r="AU16" s="1363" t="s">
        <v>276</v>
      </c>
      <c r="AV16" s="1362">
        <f>AU16+7</f>
        <v>9</v>
      </c>
      <c r="AW16" s="1362">
        <f t="shared" si="7"/>
        <v>16</v>
      </c>
      <c r="AX16" s="1362">
        <f t="shared" si="7"/>
        <v>23</v>
      </c>
      <c r="AY16" s="1362">
        <f t="shared" si="7"/>
        <v>30</v>
      </c>
      <c r="AZ16" s="1361" t="s">
        <v>368</v>
      </c>
      <c r="BA16" s="1362">
        <f t="shared" si="8"/>
        <v>14</v>
      </c>
      <c r="BB16" s="1362">
        <f t="shared" si="8"/>
        <v>21</v>
      </c>
      <c r="BC16" s="1363">
        <f t="shared" si="8"/>
        <v>28</v>
      </c>
      <c r="BD16" s="1374">
        <f t="shared" ref="BD16:CE16" si="11">BC16+7</f>
        <v>35</v>
      </c>
      <c r="BE16" s="1236">
        <f t="shared" si="11"/>
        <v>42</v>
      </c>
      <c r="BF16" s="1236">
        <f t="shared" si="11"/>
        <v>49</v>
      </c>
      <c r="BG16" s="1236">
        <f t="shared" si="11"/>
        <v>56</v>
      </c>
      <c r="BH16" s="1236">
        <f t="shared" si="11"/>
        <v>63</v>
      </c>
      <c r="BI16" s="1236">
        <f t="shared" si="11"/>
        <v>70</v>
      </c>
      <c r="BJ16" s="1236">
        <f t="shared" si="11"/>
        <v>77</v>
      </c>
      <c r="BK16" s="1236">
        <f t="shared" si="11"/>
        <v>84</v>
      </c>
      <c r="BL16" s="1236">
        <f t="shared" si="11"/>
        <v>91</v>
      </c>
      <c r="BM16" s="1236">
        <f t="shared" si="11"/>
        <v>98</v>
      </c>
      <c r="BN16" s="1236">
        <f t="shared" si="11"/>
        <v>105</v>
      </c>
      <c r="BO16" s="1236">
        <f t="shared" si="11"/>
        <v>112</v>
      </c>
      <c r="BP16" s="1236">
        <f t="shared" si="11"/>
        <v>119</v>
      </c>
      <c r="BQ16" s="1236">
        <f t="shared" si="11"/>
        <v>126</v>
      </c>
      <c r="BR16" s="1236">
        <f t="shared" si="11"/>
        <v>133</v>
      </c>
      <c r="BS16" s="1236">
        <f t="shared" si="11"/>
        <v>140</v>
      </c>
      <c r="BT16" s="1236">
        <f t="shared" si="11"/>
        <v>147</v>
      </c>
      <c r="BU16" s="1236">
        <f t="shared" si="11"/>
        <v>154</v>
      </c>
      <c r="BV16" s="1236">
        <f t="shared" si="11"/>
        <v>161</v>
      </c>
      <c r="BW16" s="1236">
        <f t="shared" si="11"/>
        <v>168</v>
      </c>
      <c r="BX16" s="1236">
        <f t="shared" si="11"/>
        <v>175</v>
      </c>
      <c r="BY16" s="1236">
        <f t="shared" si="11"/>
        <v>182</v>
      </c>
      <c r="BZ16" s="1236">
        <f t="shared" si="11"/>
        <v>189</v>
      </c>
      <c r="CA16" s="1236">
        <f t="shared" si="11"/>
        <v>196</v>
      </c>
      <c r="CB16" s="1236">
        <f t="shared" si="11"/>
        <v>203</v>
      </c>
      <c r="CC16" s="1236">
        <f t="shared" si="11"/>
        <v>210</v>
      </c>
      <c r="CD16" s="1236">
        <f t="shared" si="11"/>
        <v>217</v>
      </c>
      <c r="CE16" s="1236">
        <f t="shared" si="11"/>
        <v>224</v>
      </c>
      <c r="CF16" s="1236">
        <f t="shared" ref="CF16:DD16" si="12">CE16+7</f>
        <v>231</v>
      </c>
      <c r="CG16" s="1236">
        <f t="shared" si="12"/>
        <v>238</v>
      </c>
      <c r="CH16" s="1236">
        <f t="shared" si="12"/>
        <v>245</v>
      </c>
      <c r="CI16" s="1236">
        <f t="shared" si="12"/>
        <v>252</v>
      </c>
      <c r="CJ16" s="1236">
        <f t="shared" si="12"/>
        <v>259</v>
      </c>
      <c r="CK16" s="1236">
        <f t="shared" si="12"/>
        <v>266</v>
      </c>
      <c r="CL16" s="1236">
        <f t="shared" si="12"/>
        <v>273</v>
      </c>
      <c r="CM16" s="1236">
        <f t="shared" si="12"/>
        <v>280</v>
      </c>
      <c r="CN16" s="1236">
        <f t="shared" si="12"/>
        <v>287</v>
      </c>
      <c r="CO16" s="1236">
        <f t="shared" si="12"/>
        <v>294</v>
      </c>
      <c r="CP16" s="1236">
        <f t="shared" si="12"/>
        <v>301</v>
      </c>
      <c r="CQ16" s="1236">
        <f t="shared" si="12"/>
        <v>308</v>
      </c>
      <c r="CR16" s="1236">
        <f t="shared" si="12"/>
        <v>315</v>
      </c>
      <c r="CS16" s="1236">
        <f t="shared" si="12"/>
        <v>322</v>
      </c>
      <c r="CT16" s="1236">
        <f t="shared" si="12"/>
        <v>329</v>
      </c>
      <c r="CU16" s="1236">
        <f t="shared" si="12"/>
        <v>336</v>
      </c>
      <c r="CV16" s="1236">
        <f t="shared" si="12"/>
        <v>343</v>
      </c>
      <c r="CW16" s="1236">
        <f t="shared" si="12"/>
        <v>350</v>
      </c>
      <c r="CX16" s="1236">
        <f t="shared" si="12"/>
        <v>357</v>
      </c>
      <c r="CY16" s="1236">
        <f t="shared" si="12"/>
        <v>364</v>
      </c>
      <c r="CZ16" s="1236">
        <f t="shared" si="12"/>
        <v>371</v>
      </c>
      <c r="DA16" s="1236">
        <f t="shared" si="12"/>
        <v>378</v>
      </c>
      <c r="DB16" s="1236">
        <f t="shared" si="12"/>
        <v>385</v>
      </c>
      <c r="DC16" s="1236">
        <f t="shared" si="12"/>
        <v>392</v>
      </c>
      <c r="DD16" s="1236">
        <f t="shared" si="12"/>
        <v>399</v>
      </c>
    </row>
    <row r="17" spans="1:97" ht="20.25" customHeight="1">
      <c r="A17" s="1479"/>
      <c r="B17" s="1497" t="s">
        <v>363</v>
      </c>
      <c r="C17" s="1480" t="s">
        <v>908</v>
      </c>
      <c r="D17" s="1481"/>
      <c r="E17" s="1482">
        <v>1</v>
      </c>
      <c r="F17" s="1482">
        <v>2</v>
      </c>
      <c r="G17" s="1482">
        <v>3</v>
      </c>
      <c r="H17" s="1482">
        <v>4</v>
      </c>
      <c r="I17" s="1482">
        <v>5</v>
      </c>
      <c r="J17" s="1482">
        <v>6</v>
      </c>
      <c r="K17" s="1482">
        <v>7</v>
      </c>
      <c r="L17" s="1482">
        <v>8</v>
      </c>
      <c r="M17" s="1482">
        <v>9</v>
      </c>
      <c r="N17" s="1482">
        <v>10</v>
      </c>
      <c r="O17" s="1482">
        <v>11</v>
      </c>
      <c r="P17" s="1482">
        <v>12</v>
      </c>
      <c r="Q17" s="1482">
        <v>13</v>
      </c>
      <c r="R17" s="1482">
        <v>14</v>
      </c>
      <c r="S17" s="1482">
        <v>15</v>
      </c>
      <c r="T17" s="1482">
        <v>16</v>
      </c>
      <c r="U17" s="1482">
        <v>17</v>
      </c>
      <c r="V17" s="1482">
        <v>18</v>
      </c>
      <c r="W17" s="1482">
        <v>19</v>
      </c>
      <c r="X17" s="1482">
        <v>20</v>
      </c>
      <c r="Y17" s="1482">
        <v>21</v>
      </c>
      <c r="Z17" s="1482">
        <v>22</v>
      </c>
      <c r="AA17" s="1482">
        <v>23</v>
      </c>
      <c r="AB17" s="1476">
        <v>24</v>
      </c>
      <c r="AC17" s="1483">
        <v>25</v>
      </c>
      <c r="AD17" s="1164"/>
      <c r="AE17" s="1164"/>
      <c r="AF17" s="1498"/>
      <c r="AG17" s="1164"/>
      <c r="AH17" s="1367"/>
      <c r="AI17" s="1168"/>
      <c r="AJ17" s="1162"/>
      <c r="AK17" s="1162"/>
      <c r="AL17" s="1162"/>
      <c r="AM17" s="1163"/>
      <c r="AN17" s="1164"/>
      <c r="AO17" s="1164"/>
      <c r="AP17" s="1367"/>
      <c r="AQ17" s="1168"/>
      <c r="AR17" s="1162"/>
      <c r="AS17" s="1162"/>
      <c r="AT17" s="1162"/>
      <c r="AU17" s="1162"/>
      <c r="AV17" s="1163"/>
      <c r="AW17" s="1164"/>
      <c r="AX17" s="1373"/>
      <c r="AY17" s="1367"/>
      <c r="AZ17" s="1162"/>
      <c r="BA17" s="1162"/>
      <c r="BB17" s="1162"/>
      <c r="BC17" s="1162"/>
      <c r="BD17" s="1163"/>
      <c r="BE17" s="1373"/>
      <c r="BF17" s="1164"/>
      <c r="BG17" s="1366"/>
      <c r="BH17" s="1162"/>
      <c r="BI17" s="1162"/>
      <c r="BJ17" s="1162"/>
      <c r="BK17" s="1162"/>
      <c r="BL17" s="1168"/>
      <c r="BM17" s="1163"/>
      <c r="BN17" s="1239"/>
      <c r="BO17" s="1162"/>
      <c r="BP17" s="1162"/>
      <c r="BQ17" s="1162"/>
      <c r="BR17" s="1162"/>
      <c r="BS17" s="1162"/>
      <c r="BT17" s="1224"/>
      <c r="BU17" s="1239"/>
      <c r="BV17" s="1162"/>
      <c r="BW17" s="1162"/>
      <c r="BX17" s="1162"/>
      <c r="BY17" s="1162"/>
      <c r="BZ17" s="1162"/>
      <c r="CA17" s="1224"/>
      <c r="CB17" s="1239"/>
      <c r="CC17" s="1162"/>
      <c r="CD17" s="1162"/>
      <c r="CE17" s="1162"/>
      <c r="CF17" s="1162"/>
      <c r="CG17" s="1162"/>
      <c r="CH17" s="1224"/>
      <c r="CI17" s="1240"/>
      <c r="CJ17" s="937"/>
      <c r="CK17" s="937"/>
      <c r="CL17" s="937"/>
      <c r="CM17" s="937"/>
      <c r="CN17" s="937"/>
      <c r="CO17" s="937"/>
      <c r="CP17" s="938"/>
      <c r="CQ17" s="937"/>
      <c r="CR17" s="937"/>
      <c r="CS17" s="937"/>
    </row>
    <row r="18" spans="1:97" s="1247" customFormat="1" ht="3.75" customHeight="1">
      <c r="A18" s="1241"/>
      <c r="B18" s="810"/>
      <c r="C18" s="1242"/>
      <c r="D18" s="1333"/>
      <c r="E18" s="1334"/>
      <c r="F18" s="1334"/>
      <c r="G18" s="1334"/>
      <c r="H18" s="1334"/>
      <c r="I18" s="1333"/>
      <c r="J18" s="1333"/>
      <c r="K18" s="1333"/>
      <c r="L18" s="1333"/>
      <c r="M18" s="1378"/>
      <c r="N18" s="1334"/>
      <c r="O18" s="1333"/>
      <c r="P18" s="1334"/>
      <c r="Q18" s="1333"/>
      <c r="R18" s="1335"/>
      <c r="S18" s="1334"/>
      <c r="T18" s="1333"/>
      <c r="U18" s="1333"/>
      <c r="V18" s="1333"/>
      <c r="W18" s="1336"/>
      <c r="X18" s="1337"/>
      <c r="Y18" s="1378"/>
      <c r="Z18" s="1336"/>
      <c r="AA18" s="1337"/>
      <c r="AB18" s="1475"/>
      <c r="AC18" s="1477"/>
      <c r="AD18" s="1245"/>
      <c r="AE18" s="1245"/>
      <c r="AF18" s="1499"/>
      <c r="AG18" s="1245"/>
      <c r="AH18" s="1245"/>
      <c r="AI18" s="1243"/>
      <c r="AJ18" s="1243"/>
      <c r="AK18" s="1243"/>
      <c r="AL18" s="1243"/>
      <c r="AM18" s="1243"/>
      <c r="AN18" s="1243"/>
      <c r="AO18" s="1243"/>
      <c r="AP18" s="1243"/>
      <c r="AQ18" s="1243"/>
      <c r="AR18" s="1243"/>
      <c r="AS18" s="1243"/>
      <c r="AT18" s="1243"/>
      <c r="AU18" s="1243"/>
      <c r="AV18" s="1243"/>
      <c r="AW18" s="1243"/>
      <c r="AX18" s="1243"/>
      <c r="AY18" s="1243"/>
      <c r="AZ18" s="1243"/>
      <c r="BA18" s="1243"/>
      <c r="BB18" s="1243"/>
      <c r="BC18" s="1243"/>
      <c r="BD18" s="1243"/>
      <c r="BE18" s="1243"/>
      <c r="BF18" s="1243"/>
      <c r="BG18" s="1243"/>
      <c r="BH18" s="1243"/>
      <c r="BI18" s="1243"/>
      <c r="BJ18" s="1243"/>
      <c r="BK18" s="1243"/>
      <c r="BL18" s="1243"/>
      <c r="BM18" s="1244"/>
      <c r="BN18" s="1246"/>
      <c r="BO18" s="1243"/>
      <c r="BP18" s="1243"/>
      <c r="BQ18" s="1243"/>
      <c r="BR18" s="1243"/>
      <c r="BS18" s="1243"/>
      <c r="BT18" s="1244"/>
      <c r="BU18" s="1246"/>
      <c r="BV18" s="1243"/>
      <c r="BW18" s="1243"/>
      <c r="BX18" s="1243"/>
      <c r="BY18" s="1243"/>
      <c r="BZ18" s="1243"/>
      <c r="CA18" s="1244"/>
      <c r="CB18" s="1246"/>
      <c r="CC18" s="1243"/>
      <c r="CD18" s="1243"/>
      <c r="CE18" s="1243"/>
      <c r="CF18" s="1243"/>
      <c r="CG18" s="1243"/>
      <c r="CH18" s="1244"/>
      <c r="CI18" s="1246"/>
      <c r="CJ18" s="1243"/>
      <c r="CK18" s="1243"/>
      <c r="CL18" s="1243"/>
      <c r="CM18" s="1243"/>
      <c r="CN18" s="1243"/>
      <c r="CO18" s="1243"/>
      <c r="CP18" s="1246"/>
      <c r="CQ18" s="1243"/>
      <c r="CR18" s="1243"/>
      <c r="CS18" s="1243"/>
    </row>
    <row r="19" spans="1:97" ht="15" customHeight="1">
      <c r="A19" s="1401"/>
      <c r="B19" s="1500" t="s">
        <v>918</v>
      </c>
      <c r="C19" s="1340">
        <v>2</v>
      </c>
      <c r="D19" s="1422"/>
      <c r="E19" s="1462" t="s">
        <v>909</v>
      </c>
      <c r="F19" s="1422"/>
      <c r="G19" s="1165"/>
      <c r="H19" s="867"/>
      <c r="I19" s="1422"/>
      <c r="J19" s="1419"/>
      <c r="K19" s="1463" t="s">
        <v>924</v>
      </c>
      <c r="L19" s="1464"/>
      <c r="M19" s="867"/>
      <c r="N19" s="1465"/>
      <c r="O19" s="1419"/>
      <c r="P19" s="1422"/>
      <c r="Q19" s="1419"/>
      <c r="R19" s="1465"/>
      <c r="S19" s="1419"/>
      <c r="T19" s="1419"/>
      <c r="U19" s="1466"/>
      <c r="V19" s="1419"/>
      <c r="W19" s="1419"/>
      <c r="X19" s="1332"/>
      <c r="Y19" s="1467"/>
      <c r="Z19" s="1183"/>
      <c r="AA19" s="1332"/>
      <c r="AB19" s="1409"/>
      <c r="AC19" s="1341"/>
      <c r="AD19" s="1186"/>
      <c r="AE19" s="1186"/>
      <c r="AF19" s="938"/>
      <c r="AQ19" s="1162"/>
      <c r="AR19" s="1162"/>
      <c r="AS19" s="1162"/>
      <c r="AT19" s="1162"/>
      <c r="AU19" s="1162"/>
      <c r="AV19" s="1162"/>
      <c r="AW19" s="1162"/>
      <c r="AX19" s="1162"/>
      <c r="AY19" s="1162" t="s">
        <v>361</v>
      </c>
      <c r="AZ19" s="1162"/>
      <c r="BA19" s="1162"/>
      <c r="BB19" s="1162"/>
      <c r="BC19" s="1162"/>
      <c r="BD19" s="1162"/>
      <c r="BE19" s="1162"/>
      <c r="BF19" s="1162"/>
      <c r="BG19" s="1162"/>
      <c r="BH19" s="1162"/>
      <c r="BI19" s="1162"/>
      <c r="BJ19" s="1162"/>
      <c r="BK19" s="1162"/>
      <c r="BL19" s="1162"/>
      <c r="BM19" s="1224"/>
      <c r="BN19" s="1239"/>
      <c r="BO19" s="1162"/>
      <c r="BP19" s="1162"/>
      <c r="BQ19" s="1162"/>
      <c r="BR19" s="1162"/>
      <c r="BS19" s="1162"/>
      <c r="BT19" s="1224"/>
      <c r="BU19" s="1239"/>
      <c r="BV19" s="1162"/>
      <c r="BW19" s="1162"/>
      <c r="BX19" s="1162"/>
      <c r="BY19" s="1162"/>
      <c r="BZ19" s="1162"/>
      <c r="CA19" s="1224"/>
      <c r="CB19" s="1239"/>
      <c r="CC19" s="1162"/>
      <c r="CD19" s="1162"/>
      <c r="CE19" s="1162"/>
      <c r="CF19" s="1162"/>
      <c r="CG19" s="1162"/>
      <c r="CH19" s="1224"/>
      <c r="CI19" s="1240"/>
      <c r="CJ19" s="937"/>
      <c r="CK19" s="937"/>
      <c r="CL19" s="937"/>
      <c r="CM19" s="937"/>
      <c r="CN19" s="937"/>
      <c r="CO19" s="937"/>
      <c r="CP19" s="938"/>
      <c r="CQ19" s="937"/>
      <c r="CR19" s="937"/>
      <c r="CS19" s="937"/>
    </row>
    <row r="20" spans="1:97" ht="7.5" customHeight="1">
      <c r="A20" s="1400"/>
      <c r="B20" s="1410"/>
      <c r="C20" s="1402"/>
      <c r="D20" s="1468"/>
      <c r="E20" s="1379"/>
      <c r="F20" s="1224"/>
      <c r="G20" s="1162"/>
      <c r="H20" s="937"/>
      <c r="I20" s="1224"/>
      <c r="J20" s="1248"/>
      <c r="K20" s="1248"/>
      <c r="L20" s="1388"/>
      <c r="M20" s="937"/>
      <c r="N20" s="1224"/>
      <c r="O20" s="1248"/>
      <c r="P20" s="1388"/>
      <c r="Q20" s="1248"/>
      <c r="R20" s="1388"/>
      <c r="S20" s="1248"/>
      <c r="T20" s="1248"/>
      <c r="U20" s="1387"/>
      <c r="V20" s="1248"/>
      <c r="W20" s="1248"/>
      <c r="X20" s="1162"/>
      <c r="Y20" s="1224"/>
      <c r="Z20" s="1186"/>
      <c r="AA20" s="1162"/>
      <c r="AB20" s="1405"/>
      <c r="AC20" s="1439"/>
      <c r="AD20" s="1169"/>
      <c r="AE20" s="1169"/>
      <c r="AF20" s="1501"/>
      <c r="AG20" s="879"/>
      <c r="AH20" s="879"/>
      <c r="AI20" s="1169"/>
      <c r="AJ20" s="1162"/>
      <c r="AQ20" s="1162"/>
      <c r="AR20" s="1162"/>
      <c r="AS20" s="1162"/>
      <c r="AT20" s="1162"/>
      <c r="AU20" s="1162"/>
      <c r="AV20" s="1162"/>
      <c r="AW20" s="1162"/>
      <c r="AX20" s="1162"/>
      <c r="AY20" s="1162"/>
      <c r="AZ20" s="1162"/>
      <c r="BA20" s="1162"/>
      <c r="BB20" s="1162"/>
      <c r="BC20" s="1162"/>
      <c r="BD20" s="1162"/>
      <c r="BE20" s="1162"/>
      <c r="BF20" s="1162"/>
      <c r="BG20" s="1162"/>
      <c r="BH20" s="1162"/>
      <c r="BI20" s="1162"/>
      <c r="BJ20" s="1162"/>
      <c r="BK20" s="1162"/>
      <c r="BL20" s="1162"/>
      <c r="BM20" s="1224"/>
      <c r="BN20" s="1239"/>
      <c r="BO20" s="1162"/>
      <c r="BP20" s="1162"/>
      <c r="BQ20" s="1162"/>
      <c r="BR20" s="1162"/>
      <c r="BS20" s="1162"/>
      <c r="BT20" s="1224"/>
      <c r="BU20" s="1239"/>
      <c r="BV20" s="1162"/>
      <c r="BW20" s="1162"/>
      <c r="BX20" s="1162"/>
      <c r="BY20" s="1162"/>
      <c r="BZ20" s="1162"/>
      <c r="CA20" s="1224"/>
      <c r="CB20" s="1239"/>
      <c r="CC20" s="1162"/>
      <c r="CD20" s="1162"/>
      <c r="CE20" s="1162"/>
      <c r="CF20" s="1162"/>
      <c r="CG20" s="1162"/>
      <c r="CH20" s="1224"/>
      <c r="CI20" s="1240"/>
      <c r="CJ20" s="937"/>
      <c r="CK20" s="937"/>
      <c r="CL20" s="937"/>
      <c r="CM20" s="937"/>
      <c r="CN20" s="937"/>
      <c r="CO20" s="937"/>
      <c r="CP20" s="938"/>
    </row>
    <row r="21" spans="1:97" ht="15" customHeight="1">
      <c r="A21" s="1401">
        <f>A19+1</f>
        <v>1</v>
      </c>
      <c r="B21" s="1408"/>
      <c r="C21" s="1403">
        <v>1</v>
      </c>
      <c r="D21" s="1224"/>
      <c r="E21" s="1162"/>
      <c r="F21" s="1376" t="s">
        <v>910</v>
      </c>
      <c r="G21" s="1162"/>
      <c r="H21" s="937"/>
      <c r="I21" s="1224"/>
      <c r="J21" s="1248"/>
      <c r="K21" s="937"/>
      <c r="L21" s="1388"/>
      <c r="M21" s="1393" t="s">
        <v>925</v>
      </c>
      <c r="N21" s="1388"/>
      <c r="O21" s="1338"/>
      <c r="P21" s="1224"/>
      <c r="Q21" s="1248"/>
      <c r="R21" s="1388"/>
      <c r="S21" s="1248"/>
      <c r="T21" s="1248"/>
      <c r="U21" s="1387"/>
      <c r="V21" s="1248"/>
      <c r="W21" s="1248"/>
      <c r="X21" s="1162"/>
      <c r="Y21" s="1224"/>
      <c r="Z21" s="1186"/>
      <c r="AA21" s="1162"/>
      <c r="AB21" s="1405"/>
      <c r="AC21" s="1439"/>
      <c r="AD21" s="1169"/>
      <c r="AE21" s="1169"/>
      <c r="AF21" s="1501"/>
      <c r="AG21" s="1169"/>
      <c r="AH21" s="1169"/>
      <c r="AI21" s="1169"/>
      <c r="AJ21" s="1162"/>
      <c r="AQ21" s="1162"/>
      <c r="AR21" s="1162"/>
      <c r="AS21" s="1162"/>
      <c r="AT21" s="1162"/>
      <c r="AU21" s="1162"/>
      <c r="AV21" s="1162"/>
      <c r="AW21" s="1162"/>
      <c r="AX21" s="1162"/>
      <c r="AY21" s="1162"/>
      <c r="AZ21" s="1162"/>
      <c r="BA21" s="1162"/>
      <c r="BB21" s="1162"/>
      <c r="BC21" s="1162"/>
      <c r="BD21" s="1162"/>
      <c r="BE21" s="1162"/>
      <c r="BF21" s="1162"/>
      <c r="BG21" s="1162"/>
      <c r="BH21" s="1162"/>
      <c r="BI21" s="1162"/>
      <c r="BJ21" s="1162"/>
      <c r="BK21" s="1162"/>
      <c r="BL21" s="1162"/>
      <c r="BM21" s="1224"/>
      <c r="BN21" s="1239"/>
      <c r="BO21" s="1162"/>
      <c r="BP21" s="1162"/>
      <c r="BQ21" s="1162"/>
      <c r="BR21" s="1162"/>
      <c r="BS21" s="1162"/>
      <c r="BT21" s="1224"/>
      <c r="BU21" s="1239"/>
      <c r="BV21" s="1162"/>
      <c r="BW21" s="1162"/>
      <c r="BX21" s="1162"/>
      <c r="BY21" s="1162"/>
      <c r="BZ21" s="1162"/>
      <c r="CA21" s="1224"/>
      <c r="CB21" s="1239"/>
      <c r="CC21" s="1162"/>
      <c r="CD21" s="1162"/>
      <c r="CE21" s="1162"/>
      <c r="CF21" s="1162"/>
      <c r="CG21" s="1162"/>
      <c r="CH21" s="1224"/>
      <c r="CI21" s="1240"/>
      <c r="CJ21" s="937"/>
      <c r="CK21" s="937"/>
      <c r="CL21" s="937"/>
      <c r="CM21" s="937"/>
      <c r="CN21" s="937"/>
      <c r="CO21" s="937"/>
      <c r="CP21" s="938"/>
      <c r="CQ21" s="937"/>
      <c r="CR21" s="937"/>
      <c r="CS21" s="937"/>
    </row>
    <row r="22" spans="1:97" ht="7.5" customHeight="1">
      <c r="A22" s="1400"/>
      <c r="B22" s="1411"/>
      <c r="C22" s="1442"/>
      <c r="D22" s="1163"/>
      <c r="E22" s="1164"/>
      <c r="F22" s="1441"/>
      <c r="G22" s="1162"/>
      <c r="H22" s="937"/>
      <c r="I22" s="1224"/>
      <c r="J22" s="1248"/>
      <c r="K22" s="1248"/>
      <c r="L22" s="1388"/>
      <c r="M22" s="937"/>
      <c r="N22" s="1388"/>
      <c r="O22" s="1248"/>
      <c r="P22" s="1224"/>
      <c r="Q22" s="1248"/>
      <c r="R22" s="1388"/>
      <c r="S22" s="1248"/>
      <c r="T22" s="1248"/>
      <c r="U22" s="1387"/>
      <c r="V22" s="1248"/>
      <c r="W22" s="1248"/>
      <c r="X22" s="1162"/>
      <c r="Y22" s="1224"/>
      <c r="Z22" s="1186"/>
      <c r="AA22" s="1162"/>
      <c r="AB22" s="1405"/>
      <c r="AC22" s="1439"/>
      <c r="AD22" s="1169"/>
      <c r="AE22" s="1169"/>
      <c r="AF22" s="1501"/>
      <c r="AG22" s="879"/>
      <c r="AH22" s="1162"/>
      <c r="AI22" s="1169"/>
      <c r="AJ22" s="1162"/>
      <c r="AQ22" s="1162"/>
      <c r="AR22" s="1162"/>
      <c r="AS22" s="1162"/>
      <c r="AT22" s="1162"/>
      <c r="AU22" s="1162"/>
      <c r="AV22" s="1162"/>
      <c r="AW22" s="1162"/>
      <c r="AX22" s="1162"/>
      <c r="AY22" s="1162"/>
      <c r="AZ22" s="1162"/>
      <c r="BA22" s="1162"/>
      <c r="BB22" s="1162"/>
      <c r="BC22" s="1162"/>
      <c r="BD22" s="1162"/>
      <c r="BE22" s="1162"/>
      <c r="BF22" s="1162"/>
      <c r="BG22" s="1162"/>
      <c r="BH22" s="1162"/>
      <c r="BI22" s="1162"/>
      <c r="BJ22" s="1162"/>
      <c r="BK22" s="1162"/>
      <c r="BL22" s="1162"/>
      <c r="BM22" s="1224"/>
      <c r="BN22" s="1239"/>
      <c r="BO22" s="1162"/>
      <c r="BP22" s="1162"/>
      <c r="BQ22" s="1162"/>
      <c r="BR22" s="1162"/>
      <c r="BS22" s="1162"/>
      <c r="BT22" s="1224"/>
      <c r="BU22" s="1239"/>
      <c r="BV22" s="1162"/>
      <c r="BW22" s="1162"/>
      <c r="BX22" s="1162"/>
      <c r="BY22" s="1162"/>
      <c r="BZ22" s="1162"/>
      <c r="CA22" s="1224"/>
      <c r="CB22" s="1239"/>
      <c r="CC22" s="1162"/>
      <c r="CD22" s="1162"/>
      <c r="CE22" s="1162"/>
      <c r="CF22" s="1162"/>
      <c r="CG22" s="1162"/>
      <c r="CH22" s="1224"/>
      <c r="CI22" s="1240"/>
      <c r="CJ22" s="937"/>
      <c r="CK22" s="937"/>
      <c r="CL22" s="937"/>
      <c r="CM22" s="937"/>
      <c r="CN22" s="937"/>
      <c r="CO22" s="937"/>
      <c r="CP22" s="938"/>
    </row>
    <row r="23" spans="1:97" ht="15" customHeight="1">
      <c r="B23" s="1408" t="s">
        <v>919</v>
      </c>
      <c r="C23" s="1403">
        <v>2</v>
      </c>
      <c r="D23" s="1224"/>
      <c r="E23" s="1162"/>
      <c r="F23" s="1438"/>
      <c r="G23" s="1162"/>
      <c r="H23" s="1178" t="s">
        <v>935</v>
      </c>
      <c r="I23" s="1390" t="s">
        <v>912</v>
      </c>
      <c r="J23" s="1248"/>
      <c r="K23" s="1248"/>
      <c r="L23" s="1388"/>
      <c r="M23" s="1339"/>
      <c r="N23" s="1388"/>
      <c r="O23" s="1393" t="s">
        <v>926</v>
      </c>
      <c r="P23" s="1224"/>
      <c r="Q23" s="1248"/>
      <c r="R23" s="1388"/>
      <c r="S23" s="1179"/>
      <c r="T23" s="1248"/>
      <c r="U23" s="1387"/>
      <c r="V23" s="1248"/>
      <c r="W23" s="1248"/>
      <c r="X23" s="1162"/>
      <c r="Y23" s="1224"/>
      <c r="Z23" s="1186"/>
      <c r="AA23" s="1162"/>
      <c r="AB23" s="1409"/>
      <c r="AC23" s="1439"/>
      <c r="AD23" s="1169"/>
      <c r="AE23" s="1169"/>
      <c r="AF23" s="1501"/>
      <c r="AG23" s="1169"/>
      <c r="AH23" s="1169"/>
      <c r="AI23" s="1169"/>
      <c r="AJ23" s="1162"/>
      <c r="AQ23" s="1162"/>
      <c r="AR23" s="1162"/>
      <c r="AS23" s="1162"/>
      <c r="AT23" s="1162"/>
      <c r="AU23" s="1162"/>
      <c r="AV23" s="1162"/>
      <c r="AW23" s="1162"/>
      <c r="AX23" s="1162"/>
      <c r="AY23" s="1162"/>
      <c r="AZ23" s="1162"/>
      <c r="BA23" s="1162"/>
      <c r="BB23" s="1162"/>
      <c r="BC23" s="1162"/>
      <c r="BD23" s="1162"/>
      <c r="BE23" s="1162"/>
      <c r="BF23" s="1162"/>
      <c r="BG23" s="1162"/>
      <c r="BH23" s="1162"/>
      <c r="BI23" s="1162"/>
      <c r="BJ23" s="1162"/>
      <c r="BK23" s="1162"/>
      <c r="BL23" s="1162"/>
      <c r="BM23" s="1224"/>
      <c r="BN23" s="1239"/>
      <c r="BO23" s="1162"/>
      <c r="BP23" s="1162"/>
      <c r="BQ23" s="1162"/>
      <c r="BR23" s="1162"/>
      <c r="BS23" s="1162"/>
      <c r="BT23" s="1224"/>
      <c r="BU23" s="1239"/>
      <c r="BV23" s="1162"/>
      <c r="BW23" s="1162"/>
      <c r="BX23" s="1162"/>
      <c r="BY23" s="1162"/>
      <c r="BZ23" s="1162"/>
      <c r="CA23" s="1224"/>
      <c r="CB23" s="1239"/>
      <c r="CC23" s="1162"/>
      <c r="CD23" s="1162"/>
      <c r="CE23" s="1162"/>
      <c r="CF23" s="1162"/>
      <c r="CG23" s="1162"/>
      <c r="CH23" s="1224"/>
      <c r="CI23" s="1240"/>
      <c r="CJ23" s="937"/>
      <c r="CK23" s="937"/>
      <c r="CL23" s="937"/>
      <c r="CM23" s="937"/>
      <c r="CN23" s="937"/>
      <c r="CO23" s="937"/>
      <c r="CP23" s="938"/>
      <c r="CQ23" s="937"/>
      <c r="CR23" s="937"/>
      <c r="CS23" s="937"/>
    </row>
    <row r="24" spans="1:97" ht="7.5" customHeight="1">
      <c r="A24" s="1400"/>
      <c r="B24" s="1411"/>
      <c r="C24" s="1404"/>
      <c r="D24" s="1163"/>
      <c r="E24" s="1164"/>
      <c r="F24" s="1438"/>
      <c r="G24" s="1383"/>
      <c r="H24" s="1383"/>
      <c r="I24" s="1224"/>
      <c r="J24" s="1248"/>
      <c r="K24" s="1248"/>
      <c r="L24" s="1388"/>
      <c r="M24" s="1248"/>
      <c r="N24" s="1388"/>
      <c r="O24" s="1248"/>
      <c r="P24" s="1224"/>
      <c r="Q24" s="1248"/>
      <c r="R24" s="1388"/>
      <c r="S24" s="1248"/>
      <c r="T24" s="1248"/>
      <c r="U24" s="1387"/>
      <c r="V24" s="1248"/>
      <c r="W24" s="1248"/>
      <c r="X24" s="1162"/>
      <c r="Y24" s="1224"/>
      <c r="Z24" s="1186"/>
      <c r="AA24" s="1162"/>
      <c r="AB24" s="1405"/>
      <c r="AC24" s="1439"/>
      <c r="AD24" s="1169"/>
      <c r="AE24" s="1169"/>
      <c r="AF24" s="1501"/>
      <c r="AG24" s="879"/>
      <c r="AH24" s="1162"/>
      <c r="AI24" s="1169"/>
      <c r="AJ24" s="1162"/>
      <c r="AQ24" s="1162"/>
      <c r="AR24" s="1162"/>
      <c r="AS24" s="1162"/>
      <c r="AT24" s="1162"/>
      <c r="AU24" s="1162"/>
      <c r="AV24" s="1162"/>
      <c r="AW24" s="1162"/>
      <c r="AX24" s="1162"/>
      <c r="AY24" s="1162"/>
      <c r="AZ24" s="1162"/>
      <c r="BA24" s="1162"/>
      <c r="BB24" s="1162"/>
      <c r="BC24" s="1162"/>
      <c r="BD24" s="1162"/>
      <c r="BE24" s="1162"/>
      <c r="BF24" s="1162"/>
      <c r="BG24" s="1162"/>
      <c r="BH24" s="1162"/>
      <c r="BI24" s="1162"/>
      <c r="BJ24" s="1162"/>
      <c r="BK24" s="1162"/>
      <c r="BL24" s="1162"/>
      <c r="BM24" s="1224"/>
      <c r="BN24" s="1239"/>
      <c r="BO24" s="1162"/>
      <c r="BP24" s="1162"/>
      <c r="BQ24" s="1162"/>
      <c r="BR24" s="1162"/>
      <c r="BS24" s="1162"/>
      <c r="BT24" s="1224"/>
      <c r="BU24" s="1239"/>
      <c r="BV24" s="1162"/>
      <c r="BW24" s="1162"/>
      <c r="BX24" s="1162"/>
      <c r="BY24" s="1162"/>
      <c r="BZ24" s="1162"/>
      <c r="CA24" s="1224"/>
      <c r="CB24" s="1239"/>
      <c r="CC24" s="1162"/>
      <c r="CD24" s="1162"/>
      <c r="CE24" s="1162"/>
      <c r="CF24" s="1162"/>
      <c r="CG24" s="1162"/>
      <c r="CH24" s="1224"/>
      <c r="CI24" s="1240"/>
      <c r="CJ24" s="937"/>
      <c r="CK24" s="937"/>
      <c r="CL24" s="937"/>
      <c r="CM24" s="937"/>
      <c r="CN24" s="937"/>
      <c r="CO24" s="937"/>
      <c r="CP24" s="938"/>
    </row>
    <row r="25" spans="1:97" ht="15" customHeight="1">
      <c r="A25" s="1401">
        <f>A21+1</f>
        <v>2</v>
      </c>
      <c r="B25" s="1408"/>
      <c r="C25" s="1213">
        <v>3</v>
      </c>
      <c r="D25" s="1224"/>
      <c r="E25" s="1162"/>
      <c r="F25" s="1438"/>
      <c r="G25" s="1162"/>
      <c r="H25" s="1162"/>
      <c r="I25" s="1394" t="s">
        <v>936</v>
      </c>
      <c r="J25" s="1248"/>
      <c r="K25" s="1469" t="s">
        <v>915</v>
      </c>
      <c r="L25" s="941"/>
      <c r="M25" s="937"/>
      <c r="N25" s="1388"/>
      <c r="O25" s="1248"/>
      <c r="P25" s="1388"/>
      <c r="Q25" s="1393" t="s">
        <v>926</v>
      </c>
      <c r="R25" s="1388"/>
      <c r="S25" s="1248"/>
      <c r="T25" s="1248"/>
      <c r="U25" s="1387"/>
      <c r="V25" s="1248"/>
      <c r="W25" s="1248"/>
      <c r="X25" s="1162"/>
      <c r="Y25" s="1224"/>
      <c r="Z25" s="1186"/>
      <c r="AA25" s="2668" t="s">
        <v>946</v>
      </c>
      <c r="AB25" s="1408"/>
      <c r="AC25" s="2668" t="s">
        <v>947</v>
      </c>
      <c r="AD25" s="1162" t="s">
        <v>949</v>
      </c>
      <c r="AE25" s="1169"/>
      <c r="AF25" s="1501"/>
      <c r="AG25" s="1169"/>
      <c r="AH25" s="1169"/>
      <c r="AI25" s="1169"/>
      <c r="AJ25" s="1162"/>
      <c r="AQ25" s="1162"/>
      <c r="AR25" s="1162"/>
      <c r="AS25" s="1162"/>
      <c r="AT25" s="1162"/>
      <c r="AU25" s="1162"/>
      <c r="AV25" s="1162"/>
      <c r="AW25" s="1162"/>
      <c r="AX25" s="1162"/>
      <c r="AY25" s="1162"/>
      <c r="AZ25" s="1162"/>
      <c r="BA25" s="1162"/>
      <c r="BB25" s="1162"/>
      <c r="BC25" s="1162"/>
      <c r="BD25" s="1162"/>
      <c r="BE25" s="1162"/>
      <c r="BF25" s="1162"/>
      <c r="BG25" s="1162"/>
      <c r="BH25" s="1162"/>
      <c r="BI25" s="1162"/>
      <c r="BJ25" s="1162"/>
      <c r="BK25" s="1162"/>
      <c r="BL25" s="1162"/>
      <c r="BM25" s="1162"/>
      <c r="BN25" s="1162"/>
      <c r="BO25" s="1162"/>
      <c r="BP25" s="1162"/>
      <c r="BQ25" s="1162"/>
      <c r="BR25" s="1162"/>
      <c r="BS25" s="1162"/>
      <c r="BT25" s="1162"/>
      <c r="BU25" s="1162"/>
      <c r="BV25" s="1162"/>
      <c r="BW25" s="1162"/>
      <c r="BX25" s="1162"/>
      <c r="BY25" s="1162"/>
      <c r="BZ25" s="1162"/>
      <c r="CA25" s="1224"/>
      <c r="CB25" s="1239"/>
      <c r="CC25" s="1162"/>
      <c r="CD25" s="1162"/>
      <c r="CE25" s="1162"/>
      <c r="CF25" s="1162"/>
      <c r="CG25" s="1162"/>
      <c r="CH25" s="1224"/>
      <c r="CI25" s="1240"/>
      <c r="CJ25" s="937"/>
      <c r="CK25" s="937"/>
      <c r="CL25" s="937"/>
      <c r="CM25" s="937"/>
      <c r="CN25" s="937"/>
      <c r="CO25" s="937"/>
      <c r="CP25" s="938"/>
      <c r="CQ25" s="937"/>
      <c r="CR25" s="937"/>
      <c r="CS25" s="937"/>
    </row>
    <row r="26" spans="1:97" ht="7.5" customHeight="1">
      <c r="A26" s="1484"/>
      <c r="B26" s="1431"/>
      <c r="C26" s="1432"/>
      <c r="D26" s="1163"/>
      <c r="E26" s="1164"/>
      <c r="F26" s="1438"/>
      <c r="G26" s="1164"/>
      <c r="H26" s="1164"/>
      <c r="I26" s="1433"/>
      <c r="J26" s="1434"/>
      <c r="K26" s="1434"/>
      <c r="L26" s="1166"/>
      <c r="M26" s="1167"/>
      <c r="N26" s="1167"/>
      <c r="O26" s="1167"/>
      <c r="P26" s="1167"/>
      <c r="Q26" s="1388"/>
      <c r="R26" s="1388"/>
      <c r="S26" s="1248"/>
      <c r="T26" s="1248"/>
      <c r="U26" s="1387"/>
      <c r="V26" s="1248"/>
      <c r="W26" s="1248"/>
      <c r="X26" s="1162"/>
      <c r="Y26" s="1224"/>
      <c r="Z26" s="1186"/>
      <c r="AA26" s="2668"/>
      <c r="AB26" s="1405"/>
      <c r="AC26" s="2668"/>
      <c r="AD26" s="1162"/>
      <c r="AE26" s="1169"/>
      <c r="AF26" s="1501"/>
      <c r="AG26" s="1162"/>
      <c r="AH26" s="1162"/>
      <c r="AI26" s="1169"/>
      <c r="AJ26" s="1162"/>
      <c r="AQ26" s="1162"/>
      <c r="AR26" s="1162"/>
      <c r="AS26" s="1162"/>
      <c r="AT26" s="1162"/>
      <c r="AU26" s="1162"/>
      <c r="AV26" s="1162"/>
      <c r="AW26" s="1162"/>
      <c r="AX26" s="1162"/>
      <c r="AY26" s="1162"/>
      <c r="AZ26" s="1162"/>
      <c r="BA26" s="1162"/>
      <c r="BB26" s="1162"/>
      <c r="BC26" s="1162"/>
      <c r="BD26" s="1162"/>
      <c r="BE26" s="1162"/>
      <c r="BF26" s="1162"/>
      <c r="BG26" s="1162"/>
      <c r="BH26" s="1162"/>
      <c r="BI26" s="1162"/>
      <c r="BJ26" s="1162"/>
      <c r="BK26" s="1162"/>
      <c r="BL26" s="1162"/>
      <c r="BM26" s="1162"/>
      <c r="BN26" s="1162"/>
      <c r="BO26" s="1162"/>
      <c r="BP26" s="1162"/>
      <c r="BQ26" s="1162"/>
      <c r="BR26" s="1162"/>
      <c r="BS26" s="1162"/>
      <c r="BT26" s="1162"/>
      <c r="BU26" s="1162"/>
      <c r="BV26" s="1162"/>
      <c r="BW26" s="1162"/>
      <c r="BX26" s="1162"/>
      <c r="BY26" s="1162"/>
      <c r="BZ26" s="1162"/>
      <c r="CA26" s="1224"/>
      <c r="CB26" s="1239"/>
      <c r="CC26" s="1162"/>
      <c r="CD26" s="1162"/>
      <c r="CE26" s="1162"/>
      <c r="CF26" s="1162"/>
      <c r="CG26" s="1162"/>
      <c r="CH26" s="1224"/>
      <c r="CI26" s="1240"/>
      <c r="CJ26" s="937"/>
      <c r="CK26" s="937"/>
      <c r="CL26" s="937"/>
      <c r="CM26" s="937"/>
      <c r="CN26" s="937"/>
      <c r="CO26" s="937"/>
      <c r="CP26" s="938"/>
    </row>
    <row r="27" spans="1:97" ht="15" customHeight="1">
      <c r="A27" s="1401">
        <f>A25+1</f>
        <v>3</v>
      </c>
      <c r="B27" s="1420" t="s">
        <v>920</v>
      </c>
      <c r="C27" s="1415">
        <v>3</v>
      </c>
      <c r="D27" s="1224" t="s">
        <v>922</v>
      </c>
      <c r="E27" s="1162"/>
      <c r="F27" s="1438"/>
      <c r="G27" s="1162"/>
      <c r="H27" s="1162"/>
      <c r="I27" s="937"/>
      <c r="J27" s="1248"/>
      <c r="K27" s="1248"/>
      <c r="L27" s="1388"/>
      <c r="M27" s="1179" t="s">
        <v>911</v>
      </c>
      <c r="N27" s="1390" t="s">
        <v>913</v>
      </c>
      <c r="O27" s="1248"/>
      <c r="P27" s="1388"/>
      <c r="Q27" s="1388"/>
      <c r="R27" s="1388"/>
      <c r="S27" s="1248"/>
      <c r="T27" s="1248"/>
      <c r="U27" s="1427" t="s">
        <v>928</v>
      </c>
      <c r="V27" s="1248"/>
      <c r="W27" s="1248"/>
      <c r="X27" s="1162"/>
      <c r="Y27" s="1224"/>
      <c r="Z27" s="1186"/>
      <c r="AA27" s="2668"/>
      <c r="AB27" s="1405"/>
      <c r="AC27" s="2668"/>
      <c r="AD27" s="1162" t="s">
        <v>948</v>
      </c>
      <c r="AE27" s="1169"/>
      <c r="AF27" s="1501"/>
      <c r="AG27" s="1169"/>
      <c r="AH27" s="1169"/>
      <c r="AI27" s="1169"/>
      <c r="AJ27" s="1162"/>
      <c r="AQ27" s="1162"/>
      <c r="AR27" s="1162"/>
      <c r="AS27" s="1162"/>
      <c r="AT27" s="1162"/>
      <c r="AU27" s="1162"/>
      <c r="AV27" s="1162"/>
      <c r="AW27" s="1162"/>
      <c r="AX27" s="1162"/>
      <c r="AY27" s="1162"/>
      <c r="AZ27" s="1162"/>
      <c r="BA27" s="1162"/>
      <c r="BB27" s="1162"/>
      <c r="BC27" s="1162"/>
      <c r="BD27" s="1162"/>
      <c r="BE27" s="1162"/>
      <c r="BF27" s="1162"/>
      <c r="BG27" s="1162"/>
      <c r="BH27" s="1162"/>
      <c r="BI27" s="1162"/>
      <c r="BJ27" s="1162"/>
      <c r="BK27" s="1162"/>
      <c r="BL27" s="1162"/>
      <c r="BM27" s="1162"/>
      <c r="BN27" s="1162"/>
      <c r="BO27" s="1162"/>
      <c r="BP27" s="1162"/>
      <c r="BQ27" s="1162"/>
      <c r="BR27" s="1162"/>
      <c r="BS27" s="1162"/>
      <c r="BT27" s="1162"/>
      <c r="BU27" s="1162"/>
      <c r="BV27" s="1162"/>
      <c r="BW27" s="1162"/>
      <c r="BX27" s="1162"/>
      <c r="BY27" s="1162"/>
      <c r="BZ27" s="1162"/>
      <c r="CA27" s="1224"/>
      <c r="CB27" s="1239"/>
      <c r="CC27" s="1162"/>
      <c r="CD27" s="1162"/>
      <c r="CE27" s="1162"/>
      <c r="CF27" s="1162"/>
      <c r="CG27" s="1162"/>
      <c r="CH27" s="1224"/>
      <c r="CI27" s="1240"/>
      <c r="CJ27" s="937"/>
      <c r="CK27" s="937"/>
      <c r="CL27" s="937"/>
      <c r="CM27" s="937"/>
      <c r="CN27" s="937"/>
      <c r="CO27" s="937"/>
      <c r="CP27" s="938"/>
      <c r="CQ27" s="937"/>
      <c r="CR27" s="937"/>
      <c r="CS27" s="937"/>
    </row>
    <row r="28" spans="1:97" ht="7.5" customHeight="1">
      <c r="A28" s="1485"/>
      <c r="B28" s="1421"/>
      <c r="C28" s="1416"/>
      <c r="D28" s="1163"/>
      <c r="E28" s="1164"/>
      <c r="F28" s="1438"/>
      <c r="G28" s="1164"/>
      <c r="H28" s="1164"/>
      <c r="I28" s="942"/>
      <c r="J28" s="1386"/>
      <c r="K28" s="1384"/>
      <c r="L28" s="1385"/>
      <c r="M28" s="1385"/>
      <c r="N28" s="1388"/>
      <c r="O28" s="1248"/>
      <c r="P28" s="1388"/>
      <c r="Q28" s="1388"/>
      <c r="R28" s="1388"/>
      <c r="S28" s="1248"/>
      <c r="T28" s="1248"/>
      <c r="U28" s="1387"/>
      <c r="V28" s="1248"/>
      <c r="W28" s="1248"/>
      <c r="X28" s="1162"/>
      <c r="Y28" s="1224"/>
      <c r="Z28" s="1186"/>
      <c r="AA28" s="2668"/>
      <c r="AB28" s="1405"/>
      <c r="AC28" s="2668"/>
      <c r="AD28" s="1162"/>
      <c r="AE28" s="1169"/>
      <c r="AF28" s="1501"/>
      <c r="AG28" s="1162"/>
      <c r="AH28" s="1162"/>
      <c r="AI28" s="1169"/>
      <c r="AJ28" s="1162"/>
      <c r="AL28" s="937"/>
      <c r="AQ28" s="1162"/>
      <c r="AR28" s="1162"/>
      <c r="AS28" s="1162"/>
      <c r="AT28" s="1162"/>
      <c r="AU28" s="1162"/>
      <c r="AV28" s="1162"/>
      <c r="AW28" s="1162"/>
      <c r="AX28" s="1162"/>
      <c r="AY28" s="1162"/>
      <c r="AZ28" s="1162"/>
      <c r="BA28" s="1162"/>
      <c r="BB28" s="1162"/>
      <c r="BC28" s="1162"/>
      <c r="BD28" s="1162"/>
      <c r="BE28" s="1162"/>
      <c r="BF28" s="1162"/>
      <c r="BG28" s="1162"/>
      <c r="BH28" s="1162"/>
      <c r="BI28" s="1162"/>
      <c r="BJ28" s="1162"/>
      <c r="BK28" s="1162"/>
      <c r="BL28" s="1162"/>
      <c r="BM28" s="1162"/>
      <c r="BN28" s="1162"/>
      <c r="BO28" s="1162"/>
      <c r="BP28" s="1162"/>
      <c r="BQ28" s="1162"/>
      <c r="BR28" s="1162"/>
      <c r="BS28" s="1162"/>
      <c r="BT28" s="1162"/>
      <c r="BU28" s="1162"/>
      <c r="BV28" s="1162"/>
      <c r="BW28" s="1162"/>
      <c r="BX28" s="1162"/>
      <c r="BY28" s="1162"/>
      <c r="BZ28" s="1162"/>
      <c r="CA28" s="1224"/>
      <c r="CB28" s="1239"/>
      <c r="CC28" s="1162"/>
      <c r="CD28" s="1162"/>
      <c r="CE28" s="1162"/>
      <c r="CF28" s="1162"/>
      <c r="CG28" s="1162"/>
      <c r="CH28" s="1224"/>
      <c r="CI28" s="1240"/>
      <c r="CJ28" s="937"/>
      <c r="CK28" s="937"/>
      <c r="CL28" s="937"/>
      <c r="CM28" s="937"/>
      <c r="CN28" s="937"/>
      <c r="CO28" s="937"/>
      <c r="CP28" s="938"/>
    </row>
    <row r="29" spans="1:97" ht="15" customHeight="1">
      <c r="A29" s="1401">
        <f>A27+1</f>
        <v>4</v>
      </c>
      <c r="B29" s="1420" t="s">
        <v>921</v>
      </c>
      <c r="C29" s="1417">
        <v>2</v>
      </c>
      <c r="D29" s="1224" t="s">
        <v>922</v>
      </c>
      <c r="E29" s="1162"/>
      <c r="F29" s="1438"/>
      <c r="G29" s="1162"/>
      <c r="H29" s="1162"/>
      <c r="I29" s="1178"/>
      <c r="J29" s="1248"/>
      <c r="K29" s="1248"/>
      <c r="L29" s="1388"/>
      <c r="M29" s="1248"/>
      <c r="N29" s="937"/>
      <c r="O29" s="1393" t="s">
        <v>914</v>
      </c>
      <c r="P29" s="1388"/>
      <c r="Q29" s="1388"/>
      <c r="R29" s="1388"/>
      <c r="S29" s="1248"/>
      <c r="T29" s="1248"/>
      <c r="U29" s="1387"/>
      <c r="V29" s="1248"/>
      <c r="W29" s="1248"/>
      <c r="X29" s="1162"/>
      <c r="Y29" s="1224"/>
      <c r="Z29" s="1186"/>
      <c r="AA29" s="2668"/>
      <c r="AB29" s="1405"/>
      <c r="AC29" s="2668"/>
      <c r="AD29" s="1162"/>
      <c r="AE29" s="1169"/>
      <c r="AF29" s="1501"/>
      <c r="AG29" s="1169"/>
      <c r="AH29" s="1169"/>
      <c r="AI29" s="1169"/>
      <c r="AJ29" s="1162"/>
      <c r="AQ29" s="1162"/>
      <c r="AR29" s="1162"/>
      <c r="AS29" s="1162"/>
      <c r="AT29" s="1162"/>
      <c r="AU29" s="1162"/>
      <c r="AV29" s="1162"/>
      <c r="AW29" s="1162"/>
      <c r="AX29" s="1162"/>
      <c r="AY29" s="1162"/>
      <c r="AZ29" s="1162"/>
      <c r="BA29" s="1162"/>
      <c r="BB29" s="1162"/>
      <c r="BC29" s="1162"/>
      <c r="BD29" s="1162"/>
      <c r="BE29" s="1162"/>
      <c r="BF29" s="1162"/>
      <c r="BG29" s="1162"/>
      <c r="BH29" s="1162"/>
      <c r="BI29" s="1162"/>
      <c r="BJ29" s="1162"/>
      <c r="BK29" s="1162"/>
      <c r="BL29" s="1162"/>
      <c r="BM29" s="1162"/>
      <c r="BN29" s="1162"/>
      <c r="BO29" s="1162"/>
      <c r="BP29" s="1162"/>
      <c r="BQ29" s="1162"/>
      <c r="BR29" s="1162"/>
      <c r="BS29" s="1162"/>
      <c r="BT29" s="1162"/>
      <c r="BU29" s="1162"/>
      <c r="BV29" s="1162"/>
      <c r="BW29" s="1162"/>
      <c r="BX29" s="1162"/>
      <c r="BY29" s="1162"/>
      <c r="BZ29" s="1162"/>
      <c r="CA29" s="1224"/>
      <c r="CB29" s="1239"/>
      <c r="CC29" s="1162"/>
      <c r="CD29" s="1162"/>
      <c r="CE29" s="1162"/>
      <c r="CF29" s="1162"/>
      <c r="CG29" s="1162"/>
      <c r="CH29" s="1224"/>
      <c r="CI29" s="1240"/>
      <c r="CJ29" s="937"/>
      <c r="CK29" s="937"/>
      <c r="CL29" s="937"/>
      <c r="CM29" s="937"/>
      <c r="CN29" s="937"/>
      <c r="CO29" s="937"/>
      <c r="CP29" s="938"/>
      <c r="CQ29" s="937"/>
      <c r="CR29" s="937"/>
      <c r="CS29" s="937"/>
    </row>
    <row r="30" spans="1:97" ht="7.5" customHeight="1">
      <c r="A30" s="1486"/>
      <c r="B30" s="1421"/>
      <c r="C30" s="1377"/>
      <c r="D30" s="1163"/>
      <c r="E30" s="1164"/>
      <c r="F30" s="1438"/>
      <c r="G30" s="1164"/>
      <c r="H30" s="1164"/>
      <c r="I30" s="942"/>
      <c r="J30" s="1392"/>
      <c r="K30" s="1392"/>
      <c r="L30" s="1392"/>
      <c r="M30" s="1392"/>
      <c r="N30" s="1391"/>
      <c r="O30" s="1391"/>
      <c r="P30" s="1388"/>
      <c r="Q30" s="1388"/>
      <c r="R30" s="1388"/>
      <c r="S30" s="1248"/>
      <c r="T30" s="1248"/>
      <c r="U30" s="1387"/>
      <c r="V30" s="1248"/>
      <c r="W30" s="1248"/>
      <c r="X30" s="1162"/>
      <c r="Y30" s="1224"/>
      <c r="Z30" s="1186"/>
      <c r="AA30" s="2668"/>
      <c r="AB30" s="1405"/>
      <c r="AC30" s="2668"/>
      <c r="AD30" s="1162"/>
      <c r="AE30" s="1169"/>
      <c r="AF30" s="1501"/>
      <c r="AG30" s="1162"/>
      <c r="AH30" s="1162"/>
      <c r="AI30" s="1169"/>
      <c r="AJ30" s="1162"/>
      <c r="AQ30" s="1162"/>
      <c r="AR30" s="1162"/>
      <c r="AS30" s="1162"/>
      <c r="AT30" s="1162"/>
      <c r="AU30" s="1162"/>
      <c r="AV30" s="1162"/>
      <c r="AW30" s="1162"/>
      <c r="AX30" s="1162"/>
      <c r="AY30" s="1162"/>
      <c r="AZ30" s="1162"/>
      <c r="BA30" s="1162"/>
      <c r="BB30" s="1162"/>
      <c r="BC30" s="1162"/>
      <c r="BD30" s="1162"/>
      <c r="BE30" s="1162"/>
      <c r="BF30" s="1162"/>
      <c r="BG30" s="1162"/>
      <c r="BH30" s="1162"/>
      <c r="BI30" s="1162"/>
      <c r="BJ30" s="1162"/>
      <c r="BK30" s="1162"/>
      <c r="BL30" s="1162"/>
      <c r="BM30" s="1162"/>
      <c r="BN30" s="1162"/>
      <c r="BO30" s="1162"/>
      <c r="BP30" s="1162"/>
      <c r="BQ30" s="1162"/>
      <c r="BR30" s="1162"/>
      <c r="BS30" s="1162"/>
      <c r="BT30" s="1162"/>
      <c r="BU30" s="1162"/>
      <c r="BV30" s="1162"/>
      <c r="BW30" s="1162"/>
      <c r="BX30" s="1162"/>
      <c r="BY30" s="1162"/>
      <c r="BZ30" s="1162"/>
      <c r="CA30" s="1224"/>
      <c r="CB30" s="1239"/>
      <c r="CC30" s="1162"/>
      <c r="CD30" s="1162"/>
      <c r="CE30" s="1162"/>
      <c r="CF30" s="1162"/>
      <c r="CG30" s="1162"/>
      <c r="CH30" s="1224"/>
      <c r="CI30" s="1240"/>
      <c r="CJ30" s="937"/>
      <c r="CK30" s="937"/>
      <c r="CL30" s="937"/>
      <c r="CM30" s="937"/>
      <c r="CN30" s="937"/>
      <c r="CO30" s="937"/>
      <c r="CP30" s="938"/>
    </row>
    <row r="31" spans="1:97" ht="15" customHeight="1">
      <c r="A31" s="1407">
        <f>A29+1</f>
        <v>5</v>
      </c>
      <c r="B31" s="1420" t="s">
        <v>923</v>
      </c>
      <c r="C31" s="1417">
        <v>6</v>
      </c>
      <c r="D31" s="1224" t="s">
        <v>922</v>
      </c>
      <c r="E31" s="1162"/>
      <c r="F31" s="1438"/>
      <c r="G31" s="1162"/>
      <c r="H31" s="1162"/>
      <c r="I31" s="1178"/>
      <c r="J31" s="1248"/>
      <c r="K31" s="1419"/>
      <c r="L31" s="1418" t="s">
        <v>916</v>
      </c>
      <c r="M31" s="1248"/>
      <c r="N31" s="1248"/>
      <c r="O31" s="1248"/>
      <c r="P31" s="1248"/>
      <c r="Q31" s="1388" t="s">
        <v>917</v>
      </c>
      <c r="R31" s="1388"/>
      <c r="S31" s="1248"/>
      <c r="T31" s="1248"/>
      <c r="U31" s="1387"/>
      <c r="V31" s="1248"/>
      <c r="W31" s="1162"/>
      <c r="X31" s="1184"/>
      <c r="Y31" s="1224"/>
      <c r="Z31" s="1186"/>
      <c r="AA31" s="2668"/>
      <c r="AB31" s="1405"/>
      <c r="AC31" s="2668"/>
      <c r="AD31" s="1162"/>
      <c r="AE31" s="1169"/>
      <c r="AF31" s="1501"/>
      <c r="AG31" s="1169"/>
      <c r="AH31" s="1169"/>
      <c r="AI31" s="1169"/>
      <c r="AJ31" s="1162"/>
      <c r="AQ31" s="1162"/>
      <c r="AR31" s="1162"/>
      <c r="AS31" s="1162"/>
      <c r="AT31" s="1162"/>
      <c r="AU31" s="1162"/>
      <c r="AV31" s="1162"/>
      <c r="AW31" s="1162"/>
      <c r="AX31" s="1162"/>
      <c r="AY31" s="1162"/>
      <c r="AZ31" s="1162"/>
      <c r="BA31" s="1162"/>
      <c r="BB31" s="1162"/>
      <c r="BC31" s="1162"/>
      <c r="BD31" s="1162"/>
      <c r="BE31" s="1162"/>
      <c r="BF31" s="1162"/>
      <c r="BG31" s="1162"/>
      <c r="BH31" s="1162"/>
      <c r="BI31" s="1162"/>
      <c r="BJ31" s="1162"/>
      <c r="BK31" s="1162"/>
      <c r="BL31" s="1162"/>
      <c r="BM31" s="1162"/>
      <c r="BN31" s="1162"/>
      <c r="BO31" s="1162"/>
      <c r="BP31" s="1162"/>
      <c r="BQ31" s="1162"/>
      <c r="BR31" s="1162"/>
      <c r="BS31" s="1162"/>
      <c r="BT31" s="1162"/>
      <c r="BU31" s="1162"/>
      <c r="BV31" s="1162"/>
      <c r="BW31" s="1162"/>
      <c r="BX31" s="1162"/>
      <c r="BY31" s="1162"/>
      <c r="BZ31" s="1162"/>
      <c r="CA31" s="1224"/>
      <c r="CB31" s="1239"/>
      <c r="CC31" s="1162"/>
      <c r="CD31" s="1162"/>
      <c r="CE31" s="1162"/>
      <c r="CF31" s="1162"/>
      <c r="CG31" s="1162"/>
      <c r="CH31" s="1224"/>
      <c r="CI31" s="1240"/>
      <c r="CJ31" s="937"/>
      <c r="CK31" s="937"/>
      <c r="CL31" s="937"/>
      <c r="CM31" s="937"/>
      <c r="CN31" s="937"/>
      <c r="CO31" s="937"/>
      <c r="CP31" s="938"/>
      <c r="CQ31" s="937"/>
      <c r="CR31" s="937"/>
      <c r="CS31" s="937"/>
    </row>
    <row r="32" spans="1:97" ht="7.5" customHeight="1">
      <c r="A32" s="1487"/>
      <c r="B32" s="1412"/>
      <c r="C32" s="1397"/>
      <c r="D32" s="1163"/>
      <c r="E32" s="1164"/>
      <c r="F32" s="1438"/>
      <c r="G32" s="1164"/>
      <c r="H32" s="1164"/>
      <c r="I32" s="1164"/>
      <c r="J32" s="1164"/>
      <c r="K32" s="1238"/>
      <c r="L32" s="1395"/>
      <c r="M32" s="1375"/>
      <c r="N32" s="1375"/>
      <c r="O32" s="1375"/>
      <c r="P32" s="1375"/>
      <c r="Q32" s="1399"/>
      <c r="R32" s="1224"/>
      <c r="S32" s="1162"/>
      <c r="T32" s="1162"/>
      <c r="U32" s="1239"/>
      <c r="V32" s="1162"/>
      <c r="W32" s="1162"/>
      <c r="X32" s="1162"/>
      <c r="Y32" s="1224"/>
      <c r="Z32" s="1186"/>
      <c r="AA32" s="2668"/>
      <c r="AB32" s="1405"/>
      <c r="AC32" s="2668"/>
      <c r="AD32" s="1162"/>
      <c r="AE32" s="1169"/>
      <c r="AF32" s="1501"/>
      <c r="AG32" s="1162"/>
      <c r="AH32" s="1162"/>
      <c r="AI32" s="1169"/>
      <c r="AJ32" s="1162"/>
      <c r="AQ32" s="1162"/>
      <c r="AR32" s="1162"/>
      <c r="AS32" s="1162"/>
      <c r="AT32" s="1162"/>
      <c r="AU32" s="1162"/>
      <c r="AV32" s="1162"/>
      <c r="AW32" s="1162"/>
      <c r="AX32" s="1162"/>
      <c r="AY32" s="1162"/>
      <c r="AZ32" s="1162"/>
      <c r="BA32" s="1162"/>
      <c r="BB32" s="1162"/>
      <c r="BC32" s="1162"/>
      <c r="BD32" s="1162"/>
      <c r="BE32" s="1162"/>
      <c r="BF32" s="1162"/>
      <c r="BG32" s="1162"/>
      <c r="BH32" s="1162"/>
      <c r="BI32" s="1162"/>
      <c r="BJ32" s="1162"/>
      <c r="BK32" s="1162"/>
      <c r="BL32" s="1162"/>
      <c r="BM32" s="1162"/>
      <c r="BN32" s="1162"/>
      <c r="BO32" s="1162"/>
      <c r="BP32" s="1162"/>
      <c r="BQ32" s="1162"/>
      <c r="BR32" s="1162"/>
      <c r="BS32" s="1162"/>
      <c r="BT32" s="1162"/>
      <c r="BU32" s="1162"/>
      <c r="BV32" s="1162"/>
      <c r="BW32" s="1162"/>
      <c r="BX32" s="1162"/>
      <c r="BY32" s="1162"/>
      <c r="BZ32" s="1162"/>
      <c r="CA32" s="1224"/>
      <c r="CB32" s="1239"/>
      <c r="CC32" s="1162"/>
      <c r="CD32" s="1162"/>
      <c r="CE32" s="1162"/>
      <c r="CF32" s="1162"/>
      <c r="CG32" s="1162"/>
      <c r="CH32" s="1224"/>
      <c r="CI32" s="1240"/>
      <c r="CJ32" s="937"/>
      <c r="CK32" s="937"/>
      <c r="CL32" s="937"/>
      <c r="CM32" s="937"/>
      <c r="CN32" s="937"/>
      <c r="CO32" s="937"/>
      <c r="CP32" s="938"/>
    </row>
    <row r="33" spans="1:97" ht="15" customHeight="1">
      <c r="A33" s="1407">
        <f>A31+1</f>
        <v>6</v>
      </c>
      <c r="B33" s="1423" t="s">
        <v>927</v>
      </c>
      <c r="C33" s="1429">
        <v>6</v>
      </c>
      <c r="D33" s="1224" t="s">
        <v>922</v>
      </c>
      <c r="E33" s="1162"/>
      <c r="F33" s="1439"/>
      <c r="G33" s="1162"/>
      <c r="H33" s="1162"/>
      <c r="I33" s="1162"/>
      <c r="J33" s="1162"/>
      <c r="K33" s="1162"/>
      <c r="L33" s="1162"/>
      <c r="M33" s="1162"/>
      <c r="N33" s="1162"/>
      <c r="O33" s="1162"/>
      <c r="P33" s="1162"/>
      <c r="Q33" s="1162"/>
      <c r="R33" s="1162"/>
      <c r="S33" s="1162"/>
      <c r="T33" s="1162"/>
      <c r="U33" s="1428" t="s">
        <v>929</v>
      </c>
      <c r="V33" s="1162"/>
      <c r="W33" s="1162"/>
      <c r="X33" s="1162"/>
      <c r="Y33" s="1224"/>
      <c r="Z33" s="1186"/>
      <c r="AA33" s="2668"/>
      <c r="AB33" s="1405"/>
      <c r="AC33" s="2668"/>
      <c r="AD33" s="1162"/>
      <c r="AE33" s="1169"/>
      <c r="AF33" s="1501"/>
      <c r="AG33" s="1169"/>
      <c r="AH33" s="1169"/>
      <c r="AI33" s="1169"/>
      <c r="AJ33" s="1162"/>
      <c r="AQ33" s="1162"/>
      <c r="AR33" s="1162"/>
      <c r="AS33" s="1162"/>
      <c r="AT33" s="1162"/>
      <c r="AU33" s="1162"/>
      <c r="AV33" s="1162"/>
      <c r="AW33" s="1162"/>
      <c r="AX33" s="1162"/>
      <c r="AY33" s="1162"/>
      <c r="AZ33" s="1162"/>
      <c r="BA33" s="1162"/>
      <c r="BB33" s="1162"/>
      <c r="BC33" s="1162"/>
      <c r="BD33" s="1162"/>
      <c r="BE33" s="1162"/>
      <c r="BF33" s="1162"/>
      <c r="BG33" s="1162"/>
      <c r="BH33" s="1162"/>
      <c r="BI33" s="1162"/>
      <c r="BJ33" s="1162"/>
      <c r="BK33" s="1162"/>
      <c r="BL33" s="1162"/>
      <c r="BM33" s="1162"/>
      <c r="BN33" s="1162"/>
      <c r="BO33" s="1162"/>
      <c r="BP33" s="1162"/>
      <c r="BQ33" s="1162"/>
      <c r="BR33" s="1162"/>
      <c r="BS33" s="1162"/>
      <c r="BT33" s="1162"/>
      <c r="BU33" s="1162"/>
      <c r="BV33" s="1162"/>
      <c r="BW33" s="1162"/>
      <c r="BX33" s="1162"/>
      <c r="BY33" s="1162"/>
      <c r="BZ33" s="1162"/>
      <c r="CA33" s="1224"/>
      <c r="CB33" s="1239"/>
      <c r="CC33" s="1162"/>
      <c r="CD33" s="1162"/>
      <c r="CE33" s="1162"/>
      <c r="CF33" s="1162"/>
      <c r="CG33" s="1162"/>
      <c r="CH33" s="1224"/>
      <c r="CI33" s="1240"/>
      <c r="CJ33" s="937"/>
      <c r="CK33" s="937"/>
      <c r="CL33" s="937"/>
      <c r="CM33" s="937"/>
      <c r="CN33" s="937"/>
      <c r="CO33" s="937"/>
      <c r="CP33" s="938"/>
      <c r="CQ33" s="937"/>
      <c r="CR33" s="937"/>
      <c r="CS33" s="937"/>
    </row>
    <row r="34" spans="1:97" ht="7.5" customHeight="1">
      <c r="A34" s="1488"/>
      <c r="B34" s="1414"/>
      <c r="C34" s="1382"/>
      <c r="D34" s="1163"/>
      <c r="E34" s="1164"/>
      <c r="F34" s="1439"/>
      <c r="G34" s="1164"/>
      <c r="H34" s="1164"/>
      <c r="I34" s="1164"/>
      <c r="J34" s="1238"/>
      <c r="K34" s="1238"/>
      <c r="L34" s="1164"/>
      <c r="M34" s="1164"/>
      <c r="N34" s="1164"/>
      <c r="O34" s="1367"/>
      <c r="P34" s="1424"/>
      <c r="Q34" s="1425"/>
      <c r="R34" s="1425"/>
      <c r="S34" s="1425"/>
      <c r="T34" s="1425"/>
      <c r="U34" s="1426"/>
      <c r="V34" s="1162"/>
      <c r="W34" s="1162"/>
      <c r="X34" s="1162"/>
      <c r="Y34" s="1224"/>
      <c r="Z34" s="1186"/>
      <c r="AA34" s="2668"/>
      <c r="AB34" s="1405"/>
      <c r="AC34" s="2668"/>
      <c r="AD34" s="1162"/>
      <c r="AE34" s="1169"/>
      <c r="AF34" s="1501"/>
      <c r="AG34" s="1162"/>
      <c r="AH34" s="1162"/>
      <c r="AI34" s="1169"/>
      <c r="AJ34" s="1162"/>
      <c r="AQ34" s="1162"/>
      <c r="AR34" s="1162"/>
      <c r="AS34" s="1162"/>
      <c r="AT34" s="1162"/>
      <c r="AU34" s="1162"/>
      <c r="AV34" s="1162"/>
      <c r="AW34" s="1162"/>
      <c r="AX34" s="1162"/>
      <c r="AY34" s="1162"/>
      <c r="AZ34" s="1162"/>
      <c r="BA34" s="1162"/>
      <c r="BB34" s="1162"/>
      <c r="BC34" s="1162"/>
      <c r="BD34" s="1162"/>
      <c r="BE34" s="1162"/>
      <c r="BF34" s="1162"/>
      <c r="BG34" s="1162"/>
      <c r="BH34" s="1162"/>
      <c r="BI34" s="1162"/>
      <c r="BJ34" s="1162"/>
      <c r="BK34" s="1162"/>
      <c r="BL34" s="1162"/>
      <c r="BM34" s="1162"/>
      <c r="BN34" s="1162"/>
      <c r="BO34" s="1162"/>
      <c r="BP34" s="1162"/>
      <c r="BQ34" s="1162"/>
      <c r="BR34" s="1162"/>
      <c r="BS34" s="1162"/>
      <c r="BT34" s="1162"/>
      <c r="BU34" s="1162"/>
      <c r="BV34" s="1162"/>
      <c r="BW34" s="1162"/>
      <c r="BX34" s="1162"/>
      <c r="BY34" s="1162"/>
      <c r="BZ34" s="1162"/>
      <c r="CA34" s="1224"/>
      <c r="CB34" s="1239"/>
      <c r="CC34" s="1162"/>
      <c r="CD34" s="1162"/>
      <c r="CE34" s="1162"/>
      <c r="CF34" s="1162"/>
      <c r="CG34" s="1162"/>
      <c r="CH34" s="1224"/>
      <c r="CI34" s="1240"/>
      <c r="CJ34" s="937"/>
      <c r="CK34" s="937"/>
      <c r="CL34" s="937"/>
      <c r="CM34" s="937"/>
      <c r="CN34" s="937"/>
      <c r="CO34" s="937"/>
      <c r="CP34" s="938"/>
    </row>
    <row r="35" spans="1:97" ht="15" customHeight="1">
      <c r="A35" s="1401">
        <f>A33+1</f>
        <v>7</v>
      </c>
      <c r="B35" s="1423" t="s">
        <v>930</v>
      </c>
      <c r="C35" s="1429">
        <v>4</v>
      </c>
      <c r="D35" s="1224" t="s">
        <v>922</v>
      </c>
      <c r="E35" s="1162"/>
      <c r="F35" s="1439" t="s">
        <v>931</v>
      </c>
      <c r="G35" s="1162"/>
      <c r="H35" s="1162"/>
      <c r="I35" s="1162"/>
      <c r="J35" s="1162"/>
      <c r="K35" s="1162"/>
      <c r="L35" s="1162"/>
      <c r="M35" s="1162"/>
      <c r="N35" s="1162"/>
      <c r="O35" s="1162"/>
      <c r="P35" s="937"/>
      <c r="Q35" s="937"/>
      <c r="R35" s="1178" t="s">
        <v>697</v>
      </c>
      <c r="S35" s="1162"/>
      <c r="T35" s="1162"/>
      <c r="U35" s="937"/>
      <c r="V35" s="1178" t="s">
        <v>934</v>
      </c>
      <c r="W35" s="1162"/>
      <c r="X35" s="1162"/>
      <c r="Y35" s="1224"/>
      <c r="Z35" s="1186"/>
      <c r="AA35" s="2668"/>
      <c r="AB35" s="1405"/>
      <c r="AC35" s="2668"/>
      <c r="AD35" s="1162"/>
      <c r="AE35" s="1169"/>
      <c r="AF35" s="1501"/>
      <c r="AG35" s="1169"/>
      <c r="AH35" s="1169"/>
      <c r="AI35" s="1169"/>
      <c r="AJ35" s="1162"/>
      <c r="AQ35" s="1162"/>
      <c r="AR35" s="1162"/>
      <c r="AS35" s="1162"/>
      <c r="AT35" s="1162"/>
      <c r="AU35" s="1162"/>
      <c r="AV35" s="1162"/>
      <c r="AW35" s="1162"/>
      <c r="AX35" s="1162"/>
      <c r="AY35" s="1162"/>
      <c r="AZ35" s="1162"/>
      <c r="BA35" s="1162"/>
      <c r="BB35" s="1162"/>
      <c r="BC35" s="1162"/>
      <c r="BD35" s="1162"/>
      <c r="BE35" s="1162"/>
      <c r="BF35" s="1162"/>
      <c r="BG35" s="1162"/>
      <c r="BH35" s="1162"/>
      <c r="BI35" s="1162"/>
      <c r="BJ35" s="1162"/>
      <c r="BK35" s="1162"/>
      <c r="BL35" s="1162"/>
      <c r="BM35" s="1162"/>
      <c r="BN35" s="1162"/>
      <c r="BO35" s="1162"/>
      <c r="BP35" s="1162"/>
      <c r="BQ35" s="1162"/>
      <c r="BR35" s="1162"/>
      <c r="BS35" s="1162"/>
      <c r="BT35" s="1162"/>
      <c r="BU35" s="1162"/>
      <c r="BV35" s="1162"/>
      <c r="BW35" s="1162"/>
      <c r="BX35" s="1162"/>
      <c r="BY35" s="1162"/>
      <c r="BZ35" s="1162"/>
      <c r="CA35" s="1224"/>
      <c r="CB35" s="1239"/>
      <c r="CC35" s="1162"/>
      <c r="CD35" s="1162"/>
      <c r="CE35" s="1162"/>
      <c r="CF35" s="1162"/>
      <c r="CG35" s="1162"/>
      <c r="CH35" s="1224"/>
      <c r="CI35" s="1240"/>
      <c r="CJ35" s="937"/>
      <c r="CK35" s="937"/>
      <c r="CL35" s="937"/>
      <c r="CM35" s="937"/>
      <c r="CN35" s="937"/>
      <c r="CO35" s="937"/>
      <c r="CP35" s="938"/>
      <c r="CQ35" s="937"/>
      <c r="CR35" s="937"/>
      <c r="CS35" s="937"/>
    </row>
    <row r="36" spans="1:97" ht="7.5" customHeight="1">
      <c r="A36" s="1489"/>
      <c r="B36" s="1414"/>
      <c r="C36" s="1430"/>
      <c r="D36" s="1163"/>
      <c r="E36" s="1164"/>
      <c r="F36" s="1436"/>
      <c r="G36" s="1164"/>
      <c r="H36" s="1164"/>
      <c r="I36" s="1164"/>
      <c r="J36" s="1238"/>
      <c r="K36" s="1164"/>
      <c r="L36" s="1164"/>
      <c r="M36" s="1164"/>
      <c r="N36" s="1164"/>
      <c r="O36" s="1164"/>
      <c r="P36" s="1436"/>
      <c r="Q36" s="1167"/>
      <c r="R36" s="850"/>
      <c r="S36" s="1436"/>
      <c r="T36" s="1167"/>
      <c r="U36" s="850"/>
      <c r="V36" s="1435"/>
      <c r="W36" s="1450"/>
      <c r="X36" s="1162"/>
      <c r="Y36" s="1224"/>
      <c r="Z36" s="1186"/>
      <c r="AA36" s="2668"/>
      <c r="AB36" s="1405"/>
      <c r="AC36" s="2668"/>
      <c r="AD36" s="1162"/>
      <c r="AE36" s="1169"/>
      <c r="AF36" s="1501"/>
      <c r="AG36" s="1162"/>
      <c r="AH36" s="1162"/>
      <c r="AI36" s="1169"/>
      <c r="AJ36" s="1162"/>
      <c r="AQ36" s="1162"/>
      <c r="AR36" s="1162"/>
      <c r="AS36" s="1162"/>
      <c r="AT36" s="1162"/>
      <c r="AU36" s="1162"/>
      <c r="AV36" s="1162"/>
      <c r="AW36" s="1162"/>
      <c r="AX36" s="1162"/>
      <c r="AY36" s="1162"/>
      <c r="AZ36" s="1162"/>
      <c r="BA36" s="1162"/>
      <c r="BB36" s="1162"/>
      <c r="BC36" s="1162"/>
      <c r="BD36" s="1162"/>
      <c r="BE36" s="1162"/>
      <c r="BF36" s="1162"/>
      <c r="BG36" s="1162"/>
      <c r="BH36" s="1162"/>
      <c r="BI36" s="1162"/>
      <c r="BJ36" s="1162"/>
      <c r="BK36" s="1162"/>
      <c r="BL36" s="1162"/>
      <c r="BM36" s="1162"/>
      <c r="BN36" s="1162"/>
      <c r="BO36" s="1162"/>
      <c r="BP36" s="1162"/>
      <c r="BQ36" s="1162"/>
      <c r="BR36" s="1162"/>
      <c r="BS36" s="1162"/>
      <c r="BT36" s="1162"/>
      <c r="BU36" s="1162"/>
      <c r="BV36" s="1162"/>
      <c r="BW36" s="1162"/>
      <c r="BX36" s="1162"/>
      <c r="BY36" s="1162"/>
      <c r="BZ36" s="1162"/>
      <c r="CA36" s="1224"/>
      <c r="CB36" s="1239"/>
      <c r="CC36" s="1162"/>
      <c r="CD36" s="1162"/>
      <c r="CE36" s="1162"/>
      <c r="CF36" s="1162"/>
      <c r="CG36" s="1162"/>
      <c r="CH36" s="1224"/>
      <c r="CI36" s="1240"/>
      <c r="CJ36" s="937"/>
      <c r="CK36" s="937"/>
      <c r="CL36" s="937"/>
      <c r="CM36" s="937"/>
      <c r="CN36" s="937"/>
      <c r="CO36" s="937"/>
      <c r="CP36" s="938"/>
    </row>
    <row r="37" spans="1:97" ht="15" customHeight="1">
      <c r="A37" s="1401">
        <f>A35+1</f>
        <v>8</v>
      </c>
      <c r="B37" s="1389" t="s">
        <v>888</v>
      </c>
      <c r="C37" s="1443">
        <v>2</v>
      </c>
      <c r="D37" s="1224" t="s">
        <v>922</v>
      </c>
      <c r="E37" s="1162"/>
      <c r="F37" s="1443"/>
      <c r="G37" s="937"/>
      <c r="H37" s="1162"/>
      <c r="I37" s="1162"/>
      <c r="J37" s="1162"/>
      <c r="K37" s="1162"/>
      <c r="L37" s="1162"/>
      <c r="M37" s="1162"/>
      <c r="N37" s="1162"/>
      <c r="O37" s="1162"/>
      <c r="P37" s="1162"/>
      <c r="Q37" s="1162"/>
      <c r="R37" s="1162"/>
      <c r="S37" s="1162"/>
      <c r="T37" s="1162"/>
      <c r="U37" s="1162"/>
      <c r="V37" s="937"/>
      <c r="W37" s="1224"/>
      <c r="X37" s="1178" t="s">
        <v>939</v>
      </c>
      <c r="Y37" s="1224"/>
      <c r="Z37" s="1186"/>
      <c r="AA37" s="2668"/>
      <c r="AB37" s="1405"/>
      <c r="AC37" s="2668"/>
      <c r="AD37" s="1162"/>
      <c r="AE37" s="1169"/>
      <c r="AF37" s="1501"/>
      <c r="AG37" s="1169"/>
      <c r="AH37" s="1169"/>
      <c r="AI37" s="1169"/>
      <c r="AJ37" s="1162"/>
      <c r="AQ37" s="1162"/>
      <c r="AR37" s="1162"/>
      <c r="AS37" s="1162"/>
      <c r="AT37" s="1162"/>
      <c r="AU37" s="1162"/>
      <c r="AV37" s="1162"/>
      <c r="AW37" s="1162"/>
      <c r="AX37" s="1162"/>
      <c r="AY37" s="1162"/>
      <c r="AZ37" s="1162"/>
      <c r="BA37" s="1162"/>
      <c r="BB37" s="1162"/>
      <c r="BC37" s="1162"/>
      <c r="BD37" s="1162"/>
      <c r="BE37" s="1162"/>
      <c r="BF37" s="1162"/>
      <c r="BG37" s="1162"/>
      <c r="BH37" s="1162"/>
      <c r="BI37" s="1162"/>
      <c r="BJ37" s="1162"/>
      <c r="BK37" s="1162"/>
      <c r="BL37" s="1162"/>
      <c r="BM37" s="1162"/>
      <c r="BN37" s="1162"/>
      <c r="BO37" s="1162"/>
      <c r="BP37" s="1162"/>
      <c r="BQ37" s="1162"/>
      <c r="BR37" s="1162"/>
      <c r="BS37" s="1162"/>
      <c r="BT37" s="1162"/>
      <c r="BU37" s="1162"/>
      <c r="BV37" s="1162"/>
      <c r="BW37" s="1162"/>
      <c r="BX37" s="1162"/>
      <c r="BY37" s="1162"/>
      <c r="BZ37" s="1162"/>
      <c r="CA37" s="1224"/>
      <c r="CB37" s="1239"/>
      <c r="CC37" s="1162"/>
      <c r="CD37" s="1162"/>
      <c r="CE37" s="1162"/>
      <c r="CF37" s="1162"/>
      <c r="CG37" s="1162"/>
      <c r="CH37" s="1224"/>
      <c r="CI37" s="1240"/>
      <c r="CJ37" s="937"/>
      <c r="CK37" s="937"/>
      <c r="CL37" s="937"/>
      <c r="CM37" s="937"/>
      <c r="CN37" s="937"/>
      <c r="CO37" s="937"/>
      <c r="CP37" s="938"/>
      <c r="CQ37" s="937"/>
      <c r="CR37" s="937"/>
      <c r="CS37" s="937"/>
    </row>
    <row r="38" spans="1:97" ht="7.5" customHeight="1">
      <c r="A38" s="1490"/>
      <c r="B38" s="1414"/>
      <c r="C38" s="1451"/>
      <c r="D38" s="1163"/>
      <c r="E38" s="1164"/>
      <c r="F38" s="1438"/>
      <c r="G38" s="941"/>
      <c r="H38" s="942"/>
      <c r="I38" s="942"/>
      <c r="J38" s="942"/>
      <c r="K38" s="942"/>
      <c r="L38" s="942"/>
      <c r="M38" s="942"/>
      <c r="N38" s="942"/>
      <c r="O38" s="942"/>
      <c r="P38" s="942"/>
      <c r="Q38" s="942"/>
      <c r="R38" s="942"/>
      <c r="S38" s="942"/>
      <c r="T38" s="942"/>
      <c r="U38" s="942"/>
      <c r="V38" s="942"/>
      <c r="W38" s="1448"/>
      <c r="X38" s="1449"/>
      <c r="Y38" s="1224"/>
      <c r="Z38" s="1186"/>
      <c r="AA38" s="2668"/>
      <c r="AB38" s="1405"/>
      <c r="AC38" s="2668"/>
      <c r="AD38" s="1162"/>
      <c r="AE38" s="1169"/>
      <c r="AF38" s="1501"/>
      <c r="AG38" s="1162"/>
      <c r="AH38" s="1162"/>
      <c r="AI38" s="1169"/>
      <c r="AJ38" s="1162"/>
      <c r="AQ38" s="1162"/>
      <c r="AR38" s="1162"/>
      <c r="AS38" s="1162"/>
      <c r="AT38" s="1162"/>
      <c r="AU38" s="1162"/>
      <c r="AV38" s="1162"/>
      <c r="AW38" s="1162"/>
      <c r="AX38" s="1162"/>
      <c r="AY38" s="1162"/>
      <c r="AZ38" s="1162"/>
      <c r="BA38" s="1162"/>
      <c r="BB38" s="1162"/>
      <c r="BC38" s="1162"/>
      <c r="BD38" s="1162"/>
      <c r="BE38" s="1162"/>
      <c r="BF38" s="1162"/>
      <c r="BG38" s="1162"/>
      <c r="BH38" s="1162"/>
      <c r="BI38" s="1162"/>
      <c r="BJ38" s="1162"/>
      <c r="BK38" s="1162"/>
      <c r="BL38" s="1162"/>
      <c r="BM38" s="1162"/>
      <c r="BN38" s="1162"/>
      <c r="BO38" s="1162"/>
      <c r="BP38" s="1162"/>
      <c r="BQ38" s="1162"/>
      <c r="BR38" s="1162"/>
      <c r="BS38" s="1162"/>
      <c r="BT38" s="1162"/>
      <c r="BU38" s="1162"/>
      <c r="BV38" s="1162"/>
      <c r="BW38" s="1162"/>
      <c r="BX38" s="1162"/>
      <c r="BY38" s="1162"/>
      <c r="BZ38" s="1162"/>
      <c r="CA38" s="1224"/>
      <c r="CB38" s="1239"/>
      <c r="CC38" s="1162"/>
      <c r="CD38" s="1162"/>
      <c r="CE38" s="1162"/>
      <c r="CF38" s="1162"/>
      <c r="CG38" s="1162"/>
      <c r="CH38" s="1224"/>
      <c r="CI38" s="1240"/>
      <c r="CJ38" s="937"/>
      <c r="CK38" s="937"/>
      <c r="CL38" s="937"/>
      <c r="CM38" s="937"/>
      <c r="CN38" s="937"/>
      <c r="CO38" s="937"/>
      <c r="CP38" s="938"/>
    </row>
    <row r="39" spans="1:97" ht="15" customHeight="1">
      <c r="A39" s="1406">
        <f>A37+1</f>
        <v>9</v>
      </c>
      <c r="B39" s="1423" t="s">
        <v>358</v>
      </c>
      <c r="C39" s="1417">
        <v>3</v>
      </c>
      <c r="D39" s="1224" t="s">
        <v>922</v>
      </c>
      <c r="E39" s="1162"/>
      <c r="F39" s="1439"/>
      <c r="G39" s="1162"/>
      <c r="H39" s="1162"/>
      <c r="I39" s="1162"/>
      <c r="J39" s="1162"/>
      <c r="K39" s="1162"/>
      <c r="L39" s="1162"/>
      <c r="M39" s="1162"/>
      <c r="N39" s="1162"/>
      <c r="O39" s="1162"/>
      <c r="P39" s="937"/>
      <c r="Q39" s="1393" t="s">
        <v>938</v>
      </c>
      <c r="R39" s="1162"/>
      <c r="S39" s="1162"/>
      <c r="T39" s="1162"/>
      <c r="U39" s="1162" t="s">
        <v>917</v>
      </c>
      <c r="V39" s="1162"/>
      <c r="W39" s="1224"/>
      <c r="X39" s="1162"/>
      <c r="Y39" s="1162"/>
      <c r="Z39" s="1162"/>
      <c r="AA39" s="2668"/>
      <c r="AB39" s="1405"/>
      <c r="AC39" s="2668"/>
      <c r="AD39" s="1162"/>
      <c r="AE39" s="1169"/>
      <c r="AF39" s="1501"/>
      <c r="AG39" s="1169"/>
      <c r="AH39" s="1169"/>
      <c r="AI39" s="1169"/>
      <c r="AJ39" s="1162"/>
      <c r="AQ39" s="1162"/>
      <c r="AR39" s="1162"/>
      <c r="AS39" s="1162"/>
      <c r="AT39" s="1162"/>
      <c r="AU39" s="1162"/>
      <c r="AV39" s="1162"/>
      <c r="AW39" s="1162"/>
      <c r="AX39" s="1162"/>
      <c r="AY39" s="1162"/>
      <c r="AZ39" s="1162"/>
      <c r="BA39" s="1162"/>
      <c r="BB39" s="1162"/>
      <c r="BC39" s="1162"/>
      <c r="BD39" s="1162"/>
      <c r="BE39" s="1162"/>
      <c r="BF39" s="1162"/>
      <c r="BG39" s="1162"/>
      <c r="BH39" s="1162"/>
      <c r="BI39" s="1162"/>
      <c r="BJ39" s="1162"/>
      <c r="BK39" s="1162"/>
      <c r="BL39" s="1162"/>
      <c r="BM39" s="1162"/>
      <c r="BN39" s="1162"/>
      <c r="BO39" s="1162"/>
      <c r="BP39" s="1162"/>
      <c r="BQ39" s="1162"/>
      <c r="BR39" s="1162"/>
      <c r="BS39" s="1162"/>
      <c r="BT39" s="1162"/>
      <c r="BU39" s="1162"/>
      <c r="BV39" s="1162"/>
      <c r="BW39" s="1162"/>
      <c r="BX39" s="1162"/>
      <c r="BY39" s="1162"/>
      <c r="BZ39" s="1162"/>
      <c r="CA39" s="1224"/>
      <c r="CB39" s="1239"/>
      <c r="CC39" s="1162"/>
      <c r="CD39" s="1162"/>
      <c r="CE39" s="1162"/>
      <c r="CF39" s="1162"/>
      <c r="CG39" s="1162"/>
      <c r="CH39" s="1224"/>
      <c r="CI39" s="1240"/>
      <c r="CJ39" s="937"/>
      <c r="CK39" s="937"/>
      <c r="CL39" s="937"/>
      <c r="CM39" s="937"/>
      <c r="CN39" s="937"/>
      <c r="CO39" s="937"/>
      <c r="CP39" s="938"/>
      <c r="CQ39" s="937"/>
      <c r="CR39" s="937"/>
      <c r="CS39" s="937"/>
    </row>
    <row r="40" spans="1:97" ht="7.5" customHeight="1">
      <c r="A40" s="1491"/>
      <c r="B40" s="1414"/>
      <c r="C40" s="1452"/>
      <c r="D40" s="1163"/>
      <c r="E40" s="1367"/>
      <c r="F40" s="1439"/>
      <c r="G40" s="1163"/>
      <c r="H40" s="1164"/>
      <c r="I40" s="1164"/>
      <c r="J40" s="1238"/>
      <c r="K40" s="1164"/>
      <c r="L40" s="1164"/>
      <c r="M40" s="1164"/>
      <c r="N40" s="1164"/>
      <c r="O40" s="1367"/>
      <c r="P40" s="1446"/>
      <c r="Q40" s="1447"/>
      <c r="R40" s="1167"/>
      <c r="S40" s="1167"/>
      <c r="T40" s="1167"/>
      <c r="U40" s="1380"/>
      <c r="V40" s="1162"/>
      <c r="W40" s="1224"/>
      <c r="X40" s="1162"/>
      <c r="Y40" s="1162"/>
      <c r="Z40" s="1162"/>
      <c r="AA40" s="1162"/>
      <c r="AB40" s="1405"/>
      <c r="AC40" s="1439"/>
      <c r="AD40" s="1162"/>
      <c r="AE40" s="1169"/>
      <c r="AF40" s="1501"/>
      <c r="AG40" s="1162"/>
      <c r="AH40" s="1162"/>
      <c r="AI40" s="1169"/>
      <c r="AJ40" s="1162"/>
      <c r="AQ40" s="1162"/>
      <c r="AR40" s="1162"/>
      <c r="AS40" s="1162"/>
      <c r="AT40" s="1162"/>
      <c r="AU40" s="1162"/>
      <c r="AV40" s="1162"/>
      <c r="AW40" s="1162"/>
      <c r="AX40" s="1162"/>
      <c r="AY40" s="1162"/>
      <c r="AZ40" s="1162"/>
      <c r="BA40" s="1162"/>
      <c r="BB40" s="1162"/>
      <c r="BC40" s="1162"/>
      <c r="BD40" s="1162"/>
      <c r="BE40" s="1162"/>
      <c r="BF40" s="1162"/>
      <c r="BG40" s="1162"/>
      <c r="BH40" s="1162"/>
      <c r="BI40" s="1162"/>
      <c r="BJ40" s="1162"/>
      <c r="BK40" s="1162"/>
      <c r="BL40" s="1162"/>
      <c r="BM40" s="1162"/>
      <c r="BN40" s="1162"/>
      <c r="BO40" s="1162"/>
      <c r="BP40" s="1162"/>
      <c r="BQ40" s="1162"/>
      <c r="BR40" s="1162"/>
      <c r="BS40" s="1162"/>
      <c r="BT40" s="1162"/>
      <c r="BU40" s="1162"/>
      <c r="BV40" s="1162"/>
      <c r="BW40" s="1162"/>
      <c r="BX40" s="1162"/>
      <c r="BY40" s="1162"/>
      <c r="BZ40" s="1162"/>
      <c r="CA40" s="1224"/>
      <c r="CB40" s="1239"/>
      <c r="CC40" s="1162"/>
      <c r="CD40" s="1162"/>
      <c r="CE40" s="1162"/>
      <c r="CF40" s="1162"/>
      <c r="CG40" s="1162"/>
      <c r="CH40" s="1224"/>
      <c r="CI40" s="1240"/>
      <c r="CJ40" s="937"/>
      <c r="CK40" s="937"/>
      <c r="CL40" s="937"/>
      <c r="CM40" s="937"/>
      <c r="CN40" s="937"/>
      <c r="CO40" s="937"/>
      <c r="CP40" s="938"/>
    </row>
    <row r="41" spans="1:97" ht="15" customHeight="1">
      <c r="A41" s="1401">
        <f>A39+1</f>
        <v>10</v>
      </c>
      <c r="B41" s="1423" t="s">
        <v>933</v>
      </c>
      <c r="C41" s="1453">
        <v>4</v>
      </c>
      <c r="D41" s="1224" t="s">
        <v>922</v>
      </c>
      <c r="E41" s="1162"/>
      <c r="F41" s="1398"/>
      <c r="G41" s="1162" t="s">
        <v>932</v>
      </c>
      <c r="H41" s="1162"/>
      <c r="I41" s="1162"/>
      <c r="J41" s="1162"/>
      <c r="K41" s="1162"/>
      <c r="L41" s="1162"/>
      <c r="M41" s="1162"/>
      <c r="N41" s="1162"/>
      <c r="O41" s="1169" t="s">
        <v>937</v>
      </c>
      <c r="P41" s="937"/>
      <c r="Q41" s="1162"/>
      <c r="R41" s="1162"/>
      <c r="S41" s="1162"/>
      <c r="T41" s="1162"/>
      <c r="U41" s="937"/>
      <c r="V41" s="1178" t="s">
        <v>940</v>
      </c>
      <c r="W41" s="1224"/>
      <c r="X41" s="1162"/>
      <c r="Y41" s="1162"/>
      <c r="Z41" s="1162"/>
      <c r="AA41" s="1249"/>
      <c r="AB41" s="1405"/>
      <c r="AC41" s="1439"/>
      <c r="AD41" s="1162"/>
      <c r="AE41" s="1169"/>
      <c r="AF41" s="1501"/>
      <c r="AG41" s="1169"/>
      <c r="AH41" s="1169"/>
      <c r="AI41" s="1169"/>
      <c r="AJ41" s="1162"/>
      <c r="AQ41" s="1162"/>
      <c r="AR41" s="1162"/>
      <c r="AS41" s="1162"/>
      <c r="AT41" s="1162"/>
      <c r="AU41" s="1162"/>
      <c r="AV41" s="1162"/>
      <c r="AW41" s="1162"/>
      <c r="AX41" s="1162"/>
      <c r="AY41" s="1162"/>
      <c r="AZ41" s="1162"/>
      <c r="BA41" s="1162"/>
      <c r="BB41" s="1162"/>
      <c r="BC41" s="1162"/>
      <c r="BD41" s="1162"/>
      <c r="BE41" s="1162"/>
      <c r="BF41" s="1162"/>
      <c r="BG41" s="1162"/>
      <c r="BH41" s="1162"/>
      <c r="BI41" s="1162"/>
      <c r="BJ41" s="1162"/>
      <c r="BK41" s="1162"/>
      <c r="BL41" s="1162"/>
      <c r="BM41" s="1162"/>
      <c r="BN41" s="1162"/>
      <c r="BO41" s="1162"/>
      <c r="BP41" s="1162"/>
      <c r="BQ41" s="1162"/>
      <c r="BR41" s="1162"/>
      <c r="BS41" s="1162"/>
      <c r="BT41" s="1162"/>
      <c r="BU41" s="1162"/>
      <c r="BV41" s="1162"/>
      <c r="BW41" s="1162"/>
      <c r="BX41" s="1162"/>
      <c r="BY41" s="1162"/>
      <c r="BZ41" s="1162"/>
      <c r="CA41" s="1224"/>
      <c r="CB41" s="1239"/>
      <c r="CC41" s="1162"/>
      <c r="CD41" s="1162"/>
      <c r="CE41" s="1162"/>
      <c r="CF41" s="1162"/>
      <c r="CG41" s="1162"/>
      <c r="CH41" s="1224"/>
      <c r="CI41" s="1240"/>
      <c r="CJ41" s="937"/>
      <c r="CK41" s="937"/>
      <c r="CL41" s="937"/>
      <c r="CM41" s="937"/>
      <c r="CN41" s="937"/>
      <c r="CO41" s="937"/>
      <c r="CP41" s="938"/>
      <c r="CQ41" s="937"/>
      <c r="CR41" s="937"/>
      <c r="CS41" s="937"/>
    </row>
    <row r="42" spans="1:97" ht="7.5" customHeight="1">
      <c r="A42" s="1492"/>
      <c r="B42" s="1414"/>
      <c r="C42" s="1381"/>
      <c r="D42" s="1163"/>
      <c r="E42" s="1164"/>
      <c r="F42" s="1437"/>
      <c r="G42" s="1366"/>
      <c r="H42" s="1164"/>
      <c r="I42" s="1164"/>
      <c r="J42" s="1238"/>
      <c r="K42" s="1238"/>
      <c r="L42" s="1164"/>
      <c r="M42" s="1164"/>
      <c r="N42" s="1164"/>
      <c r="O42" s="1164"/>
      <c r="P42" s="1164"/>
      <c r="Q42" s="1437"/>
      <c r="R42" s="1167"/>
      <c r="S42" s="1167"/>
      <c r="T42" s="1167"/>
      <c r="U42" s="1444"/>
      <c r="V42" s="1445"/>
      <c r="W42" s="1224"/>
      <c r="X42" s="1162"/>
      <c r="Y42" s="1162"/>
      <c r="Z42" s="1162"/>
      <c r="AA42" s="1162"/>
      <c r="AB42" s="1405"/>
      <c r="AC42" s="1439"/>
      <c r="AD42" s="1162"/>
      <c r="AE42" s="1169"/>
      <c r="AF42" s="1501"/>
      <c r="AG42" s="1162"/>
      <c r="AH42" s="1162"/>
      <c r="AI42" s="1169"/>
      <c r="AJ42" s="1162"/>
      <c r="AQ42" s="1162"/>
      <c r="AR42" s="1162"/>
      <c r="AS42" s="1162"/>
      <c r="AT42" s="1162"/>
      <c r="AU42" s="1162"/>
      <c r="AV42" s="1162"/>
      <c r="AW42" s="1162"/>
      <c r="AX42" s="1162"/>
      <c r="AY42" s="1162"/>
      <c r="AZ42" s="1162"/>
      <c r="BA42" s="1162"/>
      <c r="BB42" s="1162"/>
      <c r="BC42" s="1162"/>
      <c r="BD42" s="1162"/>
      <c r="BE42" s="1162"/>
      <c r="BF42" s="1162"/>
      <c r="BG42" s="1162"/>
      <c r="BH42" s="1162"/>
      <c r="BI42" s="1162"/>
      <c r="BJ42" s="1162"/>
      <c r="BK42" s="1162"/>
      <c r="BL42" s="1162"/>
      <c r="BM42" s="1162"/>
      <c r="BN42" s="1162"/>
      <c r="BO42" s="1162"/>
      <c r="BP42" s="1162"/>
      <c r="BQ42" s="1162"/>
      <c r="BR42" s="1162"/>
      <c r="BS42" s="1162"/>
      <c r="BT42" s="1162"/>
      <c r="BU42" s="1162"/>
      <c r="BV42" s="1162"/>
      <c r="BW42" s="1162"/>
      <c r="BX42" s="1162"/>
      <c r="BY42" s="1162"/>
      <c r="BZ42" s="1162"/>
      <c r="CA42" s="1224"/>
      <c r="CB42" s="1239"/>
      <c r="CC42" s="1162"/>
      <c r="CD42" s="1162"/>
      <c r="CE42" s="1162"/>
      <c r="CF42" s="1162"/>
      <c r="CG42" s="1162"/>
      <c r="CH42" s="1224"/>
      <c r="CI42" s="1240"/>
      <c r="CJ42" s="937"/>
      <c r="CK42" s="937"/>
      <c r="CL42" s="937"/>
      <c r="CM42" s="937"/>
      <c r="CN42" s="937"/>
      <c r="CO42" s="937"/>
      <c r="CP42" s="938"/>
    </row>
    <row r="43" spans="1:97" ht="15" customHeight="1">
      <c r="A43" s="1401">
        <f>A41+1</f>
        <v>11</v>
      </c>
      <c r="B43" s="1423" t="s">
        <v>941</v>
      </c>
      <c r="C43" s="1415">
        <v>2</v>
      </c>
      <c r="D43" s="1224" t="s">
        <v>922</v>
      </c>
      <c r="E43" s="1162"/>
      <c r="F43" s="1162"/>
      <c r="G43" s="1162"/>
      <c r="H43" s="1162"/>
      <c r="I43" s="1162"/>
      <c r="J43" s="1162"/>
      <c r="K43" s="1162"/>
      <c r="L43" s="1162"/>
      <c r="M43" s="1162"/>
      <c r="N43" s="1162"/>
      <c r="O43" s="1162"/>
      <c r="P43" s="1162"/>
      <c r="Q43" s="1162"/>
      <c r="R43" s="1418" t="s">
        <v>942</v>
      </c>
      <c r="S43" s="1162"/>
      <c r="T43" s="1162"/>
      <c r="U43" s="1162"/>
      <c r="V43" s="1162"/>
      <c r="W43" s="1393" t="s">
        <v>943</v>
      </c>
      <c r="X43" s="1162"/>
      <c r="Y43" s="1162"/>
      <c r="Z43" s="1162"/>
      <c r="AA43" s="1250"/>
      <c r="AB43" s="1405"/>
      <c r="AC43" s="1439"/>
      <c r="AD43" s="1162" t="s">
        <v>949</v>
      </c>
      <c r="AE43" s="1169"/>
      <c r="AF43" s="1501"/>
      <c r="AG43" s="1169"/>
      <c r="AH43" s="1169"/>
      <c r="AI43" s="1169"/>
      <c r="AJ43" s="1162"/>
      <c r="AQ43" s="1162"/>
      <c r="AR43" s="1162"/>
      <c r="AS43" s="1162"/>
      <c r="AT43" s="1162"/>
      <c r="AU43" s="1162"/>
      <c r="AV43" s="1162"/>
      <c r="AW43" s="1162"/>
      <c r="AX43" s="1162"/>
      <c r="AY43" s="1162"/>
      <c r="AZ43" s="1162"/>
      <c r="BA43" s="1162"/>
      <c r="BB43" s="1162"/>
      <c r="BC43" s="1162"/>
      <c r="BD43" s="1162"/>
      <c r="BE43" s="1162"/>
      <c r="BF43" s="1162"/>
      <c r="BG43" s="1162"/>
      <c r="BH43" s="1162"/>
      <c r="BI43" s="1162"/>
      <c r="BJ43" s="1162"/>
      <c r="BK43" s="1162"/>
      <c r="BL43" s="1162"/>
      <c r="BM43" s="1162"/>
      <c r="BN43" s="1162"/>
      <c r="BO43" s="1162"/>
      <c r="BP43" s="1162"/>
      <c r="BQ43" s="1162"/>
      <c r="BR43" s="1162"/>
      <c r="BS43" s="1162"/>
      <c r="BT43" s="1162"/>
      <c r="BU43" s="1162"/>
      <c r="BV43" s="1162"/>
      <c r="BW43" s="1162"/>
      <c r="BX43" s="1162"/>
      <c r="BY43" s="1162"/>
      <c r="BZ43" s="1162"/>
      <c r="CA43" s="1224"/>
      <c r="CB43" s="1239"/>
      <c r="CC43" s="1162"/>
      <c r="CD43" s="1162"/>
      <c r="CE43" s="1162"/>
      <c r="CF43" s="1162"/>
      <c r="CG43" s="1162"/>
      <c r="CH43" s="1224"/>
      <c r="CI43" s="1240"/>
      <c r="CJ43" s="937"/>
      <c r="CK43" s="937"/>
      <c r="CL43" s="937"/>
      <c r="CM43" s="937"/>
      <c r="CN43" s="937"/>
      <c r="CO43" s="937"/>
      <c r="CP43" s="938"/>
      <c r="CQ43" s="937"/>
      <c r="CR43" s="937"/>
      <c r="CS43" s="937"/>
    </row>
    <row r="44" spans="1:97" ht="7.5" customHeight="1">
      <c r="A44" s="1493"/>
      <c r="B44" s="1414"/>
      <c r="C44" s="1461"/>
      <c r="D44" s="1163"/>
      <c r="E44" s="1164"/>
      <c r="F44" s="1164"/>
      <c r="G44" s="1164"/>
      <c r="H44" s="1164"/>
      <c r="I44" s="1164"/>
      <c r="J44" s="1238"/>
      <c r="K44" s="1164"/>
      <c r="L44" s="1164"/>
      <c r="M44" s="1164"/>
      <c r="N44" s="1164"/>
      <c r="O44" s="1164"/>
      <c r="P44" s="1238"/>
      <c r="Q44" s="1164"/>
      <c r="R44" s="1456"/>
      <c r="S44" s="1457"/>
      <c r="T44" s="1457"/>
      <c r="U44" s="1457"/>
      <c r="V44" s="1454"/>
      <c r="W44" s="1455"/>
      <c r="X44" s="1162"/>
      <c r="Y44" s="1162"/>
      <c r="Z44" s="1162"/>
      <c r="AA44" s="1162"/>
      <c r="AB44" s="1405"/>
      <c r="AC44" s="1439"/>
      <c r="AD44" s="1162"/>
      <c r="AE44" s="1169"/>
      <c r="AF44" s="1501"/>
      <c r="AG44" s="1162"/>
      <c r="AH44" s="1162"/>
      <c r="AI44" s="1169"/>
      <c r="AJ44" s="1162"/>
      <c r="AQ44" s="1162"/>
      <c r="AR44" s="1162"/>
      <c r="AS44" s="1162"/>
      <c r="AT44" s="1162"/>
      <c r="AU44" s="1162"/>
      <c r="AV44" s="1162"/>
      <c r="AW44" s="1162"/>
      <c r="AX44" s="1162"/>
      <c r="AY44" s="1162"/>
      <c r="AZ44" s="1162"/>
      <c r="BA44" s="1162"/>
      <c r="BB44" s="1162"/>
      <c r="BC44" s="1162"/>
      <c r="BD44" s="1162"/>
      <c r="BE44" s="1162"/>
      <c r="BF44" s="1162"/>
      <c r="BG44" s="1162"/>
      <c r="BH44" s="1162"/>
      <c r="BI44" s="1162"/>
      <c r="BJ44" s="1162"/>
      <c r="BK44" s="1162"/>
      <c r="BL44" s="1162"/>
      <c r="BM44" s="1162"/>
      <c r="BN44" s="1162"/>
      <c r="BO44" s="1162"/>
      <c r="BP44" s="1162"/>
      <c r="BQ44" s="1162"/>
      <c r="BR44" s="1162"/>
      <c r="BS44" s="1162"/>
      <c r="BT44" s="1162"/>
      <c r="BU44" s="1162"/>
      <c r="BV44" s="1162"/>
      <c r="BW44" s="1162"/>
      <c r="BX44" s="1162"/>
      <c r="BY44" s="1162"/>
      <c r="BZ44" s="1162"/>
      <c r="CA44" s="1224"/>
      <c r="CB44" s="1239"/>
      <c r="CC44" s="1162"/>
      <c r="CD44" s="1162"/>
      <c r="CE44" s="1162"/>
      <c r="CF44" s="1162"/>
      <c r="CG44" s="1162"/>
      <c r="CH44" s="1224"/>
      <c r="CI44" s="1240"/>
      <c r="CJ44" s="937"/>
      <c r="CK44" s="937"/>
      <c r="CL44" s="937"/>
      <c r="CM44" s="937"/>
      <c r="CN44" s="937"/>
      <c r="CO44" s="937"/>
      <c r="CP44" s="938"/>
    </row>
    <row r="45" spans="1:97" ht="15" customHeight="1">
      <c r="A45" s="1401">
        <f>A43+1</f>
        <v>12</v>
      </c>
      <c r="B45" s="1413" t="s">
        <v>944</v>
      </c>
      <c r="C45" s="1417">
        <v>3</v>
      </c>
      <c r="D45" s="1224" t="s">
        <v>922</v>
      </c>
      <c r="E45" s="1162"/>
      <c r="F45" s="1162"/>
      <c r="G45" s="1162"/>
      <c r="H45" s="1162"/>
      <c r="I45" s="1162"/>
      <c r="J45" s="1162"/>
      <c r="K45" s="1162"/>
      <c r="L45" s="1162"/>
      <c r="M45" s="1162"/>
      <c r="N45" s="1162"/>
      <c r="O45" s="1162"/>
      <c r="P45" s="1162"/>
      <c r="Q45" s="1162"/>
      <c r="R45" s="1162"/>
      <c r="S45" s="1162"/>
      <c r="T45" s="1162"/>
      <c r="U45" s="1162"/>
      <c r="V45" s="1162"/>
      <c r="W45" s="1162"/>
      <c r="X45" s="1162"/>
      <c r="Y45" s="1162"/>
      <c r="Z45" s="1162"/>
      <c r="AA45" s="1179" t="s">
        <v>945</v>
      </c>
      <c r="AB45" s="1405"/>
      <c r="AC45" s="1439"/>
      <c r="AD45" s="1162" t="s">
        <v>948</v>
      </c>
      <c r="AE45" s="1169"/>
      <c r="AF45" s="1501"/>
      <c r="AG45" s="1169"/>
      <c r="AH45" s="1169"/>
      <c r="AI45" s="1169"/>
      <c r="AJ45" s="1162"/>
      <c r="AQ45" s="1162"/>
      <c r="AR45" s="1162"/>
      <c r="AS45" s="1162"/>
      <c r="AT45" s="1162"/>
      <c r="AU45" s="1162"/>
      <c r="AV45" s="1162"/>
      <c r="AW45" s="1162"/>
      <c r="AX45" s="1162"/>
      <c r="AY45" s="1162"/>
      <c r="AZ45" s="1162"/>
      <c r="BA45" s="1162"/>
      <c r="BB45" s="1162"/>
      <c r="BC45" s="1162"/>
      <c r="BD45" s="1162"/>
      <c r="BE45" s="1162"/>
      <c r="BF45" s="1162"/>
      <c r="BG45" s="1162"/>
      <c r="BH45" s="1162"/>
      <c r="BI45" s="1162"/>
      <c r="BJ45" s="1162"/>
      <c r="BK45" s="1162"/>
      <c r="BL45" s="1162"/>
      <c r="BM45" s="1162"/>
      <c r="BN45" s="1162"/>
      <c r="BO45" s="1162"/>
      <c r="BP45" s="1162"/>
      <c r="BQ45" s="1162"/>
      <c r="BR45" s="1162"/>
      <c r="BS45" s="1162"/>
      <c r="BT45" s="1162"/>
      <c r="BU45" s="1162"/>
      <c r="BV45" s="1162"/>
      <c r="BW45" s="1162"/>
      <c r="BX45" s="1162"/>
      <c r="BY45" s="1162"/>
      <c r="BZ45" s="1162"/>
      <c r="CA45" s="1224"/>
      <c r="CB45" s="1239"/>
      <c r="CC45" s="1162"/>
      <c r="CD45" s="1162"/>
      <c r="CE45" s="1162"/>
      <c r="CF45" s="1162"/>
      <c r="CG45" s="1162"/>
      <c r="CH45" s="1224"/>
      <c r="CI45" s="1240"/>
      <c r="CJ45" s="937"/>
      <c r="CK45" s="937"/>
      <c r="CL45" s="937"/>
      <c r="CM45" s="937"/>
      <c r="CN45" s="937"/>
      <c r="CO45" s="937"/>
      <c r="CP45" s="938"/>
      <c r="CQ45" s="937"/>
      <c r="CR45" s="937"/>
      <c r="CS45" s="937"/>
    </row>
    <row r="46" spans="1:97" ht="7.5" customHeight="1">
      <c r="A46" s="1494"/>
      <c r="B46" s="1414"/>
      <c r="C46" s="1460"/>
      <c r="D46" s="1163"/>
      <c r="E46" s="1164"/>
      <c r="F46" s="1164"/>
      <c r="G46" s="1164"/>
      <c r="H46" s="1164"/>
      <c r="I46" s="1164"/>
      <c r="J46" s="1238"/>
      <c r="K46" s="1238"/>
      <c r="L46" s="1164"/>
      <c r="M46" s="1164"/>
      <c r="N46" s="1164"/>
      <c r="O46" s="1164"/>
      <c r="P46" s="1164"/>
      <c r="Q46" s="1164"/>
      <c r="R46" s="1164"/>
      <c r="S46" s="1164"/>
      <c r="T46" s="1164"/>
      <c r="U46" s="1164"/>
      <c r="V46" s="1164"/>
      <c r="W46" s="1164"/>
      <c r="X46" s="1164"/>
      <c r="Y46" s="1458"/>
      <c r="Z46" s="1473"/>
      <c r="AA46" s="1459"/>
      <c r="AB46" s="1474"/>
      <c r="AC46" s="1440"/>
      <c r="AD46" s="1169"/>
      <c r="AE46" s="1169"/>
      <c r="AF46" s="1501"/>
      <c r="AG46" s="1162"/>
      <c r="AH46" s="1162"/>
      <c r="AI46" s="1169"/>
      <c r="AJ46" s="1162"/>
      <c r="AQ46" s="1162"/>
      <c r="AR46" s="1162"/>
      <c r="AS46" s="1162"/>
      <c r="AT46" s="1162"/>
      <c r="AU46" s="1162"/>
      <c r="AV46" s="1162"/>
      <c r="AW46" s="1162"/>
      <c r="AX46" s="1162"/>
      <c r="AY46" s="1162"/>
      <c r="AZ46" s="1162"/>
      <c r="BA46" s="1162"/>
      <c r="BB46" s="1162"/>
      <c r="BC46" s="1162"/>
      <c r="BD46" s="1162"/>
      <c r="BE46" s="1162"/>
      <c r="BF46" s="1162"/>
      <c r="BG46" s="1162"/>
      <c r="BH46" s="1162"/>
      <c r="BI46" s="1162"/>
      <c r="BJ46" s="1162"/>
      <c r="BK46" s="1162"/>
      <c r="BL46" s="1162"/>
      <c r="BM46" s="1162"/>
      <c r="BN46" s="1162"/>
      <c r="BO46" s="1162"/>
      <c r="BP46" s="1162"/>
      <c r="BQ46" s="1162"/>
      <c r="BR46" s="1162"/>
      <c r="BS46" s="1162"/>
      <c r="BT46" s="1162"/>
      <c r="BU46" s="1162"/>
      <c r="BV46" s="1162"/>
      <c r="BW46" s="1162"/>
      <c r="BX46" s="1162"/>
      <c r="BY46" s="1162"/>
      <c r="BZ46" s="1162"/>
      <c r="CA46" s="1224"/>
      <c r="CB46" s="1239"/>
      <c r="CC46" s="1162"/>
      <c r="CD46" s="1162"/>
      <c r="CE46" s="1162"/>
      <c r="CF46" s="1162"/>
      <c r="CG46" s="1162"/>
      <c r="CH46" s="1224"/>
      <c r="CI46" s="1240"/>
      <c r="CJ46" s="937"/>
      <c r="CK46" s="937"/>
      <c r="CL46" s="937"/>
      <c r="CM46" s="937"/>
      <c r="CN46" s="937"/>
      <c r="CO46" s="937"/>
      <c r="CP46" s="938"/>
    </row>
    <row r="47" spans="1:97" ht="15" customHeight="1">
      <c r="A47" s="1396"/>
      <c r="B47" s="1502"/>
      <c r="C47" s="1184"/>
      <c r="D47" s="1162"/>
      <c r="E47" s="1162"/>
      <c r="F47" s="1162"/>
      <c r="G47" s="1162"/>
      <c r="H47" s="1162"/>
      <c r="I47" s="1162"/>
      <c r="J47" s="1162"/>
      <c r="K47" s="1162"/>
      <c r="L47" s="1162"/>
      <c r="M47" s="1162"/>
      <c r="N47" s="1162"/>
      <c r="O47" s="1162"/>
      <c r="P47" s="1162"/>
      <c r="Q47" s="1162"/>
      <c r="R47" s="1162"/>
      <c r="S47" s="1162"/>
      <c r="T47" s="1162"/>
      <c r="U47" s="1162"/>
      <c r="V47" s="1162"/>
      <c r="W47" s="1162"/>
      <c r="X47" s="1162"/>
      <c r="Y47" s="1162"/>
      <c r="Z47" s="1162"/>
      <c r="AA47" s="1250"/>
      <c r="AB47" s="1162"/>
      <c r="AC47" s="1162"/>
      <c r="AD47" s="1169"/>
      <c r="AE47" s="1169"/>
      <c r="AF47" s="1501"/>
      <c r="AG47" s="1169"/>
      <c r="AH47" s="1169"/>
      <c r="AI47" s="1169"/>
      <c r="AJ47" s="1162"/>
      <c r="AQ47" s="1162"/>
      <c r="AR47" s="1162"/>
      <c r="AS47" s="1162"/>
      <c r="AT47" s="1162"/>
      <c r="AU47" s="1162"/>
      <c r="AV47" s="1162"/>
      <c r="AW47" s="1162"/>
      <c r="AX47" s="1162"/>
      <c r="AY47" s="1162"/>
      <c r="AZ47" s="1162"/>
      <c r="BA47" s="1162"/>
      <c r="BB47" s="1162"/>
      <c r="BC47" s="1162"/>
      <c r="BD47" s="1162"/>
      <c r="BE47" s="1162"/>
      <c r="BF47" s="1162"/>
      <c r="BG47" s="1162"/>
      <c r="BH47" s="1162"/>
      <c r="BI47" s="1162"/>
      <c r="BJ47" s="1162"/>
      <c r="BK47" s="1162"/>
      <c r="BL47" s="1162"/>
      <c r="BM47" s="1162"/>
      <c r="BN47" s="1162"/>
      <c r="BO47" s="1162"/>
      <c r="BP47" s="1162"/>
      <c r="BQ47" s="1162"/>
      <c r="BR47" s="1162"/>
      <c r="BS47" s="1162"/>
      <c r="BT47" s="1162"/>
      <c r="BU47" s="1162"/>
      <c r="BV47" s="1162"/>
      <c r="BW47" s="1162"/>
      <c r="BX47" s="1162"/>
      <c r="BY47" s="1162"/>
      <c r="BZ47" s="1162"/>
      <c r="CA47" s="1224"/>
      <c r="CB47" s="1239"/>
      <c r="CC47" s="1162"/>
      <c r="CD47" s="1162"/>
      <c r="CE47" s="1162"/>
      <c r="CF47" s="1162"/>
      <c r="CG47" s="1162"/>
      <c r="CH47" s="1224"/>
      <c r="CI47" s="1240"/>
      <c r="CJ47" s="937"/>
      <c r="CK47" s="937"/>
      <c r="CL47" s="937"/>
      <c r="CM47" s="937"/>
      <c r="CN47" s="937"/>
      <c r="CO47" s="937"/>
      <c r="CP47" s="938"/>
      <c r="CQ47" s="937"/>
      <c r="CR47" s="937"/>
      <c r="CS47" s="937"/>
    </row>
    <row r="48" spans="1:97">
      <c r="A48" s="834"/>
      <c r="B48" s="1503"/>
      <c r="C48" s="1169"/>
      <c r="D48" s="1169"/>
      <c r="E48" s="1169"/>
      <c r="F48" s="937"/>
      <c r="G48" s="937"/>
      <c r="H48" s="937"/>
      <c r="I48" s="937"/>
      <c r="J48" s="937"/>
      <c r="K48" s="937"/>
      <c r="L48" s="937"/>
      <c r="M48" s="937"/>
      <c r="N48" s="937"/>
      <c r="O48" s="937"/>
      <c r="P48" s="937"/>
      <c r="Q48" s="937"/>
      <c r="R48" s="937"/>
      <c r="S48" s="937"/>
      <c r="T48" s="937"/>
      <c r="U48" s="937"/>
      <c r="V48" s="937"/>
      <c r="W48" s="937"/>
      <c r="X48" s="937"/>
      <c r="Y48" s="937"/>
      <c r="Z48" s="937"/>
      <c r="AA48" s="937"/>
      <c r="AB48" s="1186"/>
      <c r="AC48" s="1186"/>
      <c r="AD48" s="1186"/>
      <c r="AE48" s="1186"/>
      <c r="AF48" s="938"/>
      <c r="AG48" s="937"/>
      <c r="AH48" s="937"/>
      <c r="AI48" s="937"/>
      <c r="AJ48" s="937"/>
      <c r="AK48" s="937"/>
      <c r="AL48" s="937"/>
      <c r="AM48" s="937"/>
      <c r="AN48" s="937"/>
      <c r="AO48" s="937"/>
      <c r="AP48" s="937"/>
      <c r="AQ48" s="937"/>
      <c r="AR48" s="937"/>
      <c r="AS48" s="937"/>
      <c r="AT48" s="937"/>
      <c r="AU48" s="937"/>
      <c r="AV48" s="937"/>
      <c r="AW48" s="937"/>
      <c r="AX48" s="937"/>
      <c r="AY48" s="937"/>
      <c r="AZ48" s="937"/>
      <c r="BA48" s="937"/>
      <c r="BB48" s="937"/>
      <c r="BC48" s="937"/>
      <c r="BD48" s="937"/>
      <c r="BE48" s="937"/>
      <c r="BF48" s="937"/>
      <c r="BG48" s="937"/>
      <c r="BH48" s="937"/>
      <c r="BI48" s="937"/>
      <c r="BJ48" s="937"/>
      <c r="BK48" s="937"/>
      <c r="BL48" s="937"/>
      <c r="BM48" s="937"/>
      <c r="BN48" s="937"/>
      <c r="BO48" s="937"/>
      <c r="BP48" s="937"/>
      <c r="BQ48" s="937"/>
      <c r="BR48" s="937"/>
      <c r="BS48" s="937"/>
      <c r="BT48" s="937"/>
      <c r="BU48" s="937"/>
      <c r="BV48" s="937"/>
      <c r="BW48" s="937"/>
      <c r="BX48" s="937"/>
      <c r="BY48" s="937"/>
      <c r="BZ48" s="937"/>
      <c r="CA48" s="937"/>
      <c r="CB48" s="937"/>
      <c r="CC48" s="937"/>
      <c r="CD48" s="937"/>
      <c r="CE48" s="937"/>
      <c r="CF48" s="937"/>
      <c r="CG48" s="937"/>
      <c r="CH48" s="937"/>
      <c r="CI48" s="937"/>
      <c r="CJ48" s="937"/>
      <c r="CK48" s="937"/>
      <c r="CL48" s="937"/>
      <c r="CM48" s="937"/>
      <c r="CN48" s="937"/>
      <c r="CO48" s="937"/>
      <c r="CP48" s="938"/>
    </row>
    <row r="49" spans="1:94">
      <c r="A49" s="1185"/>
      <c r="B49" s="853"/>
      <c r="C49" s="1169"/>
      <c r="D49" s="1169"/>
      <c r="E49" s="1169"/>
      <c r="F49" s="937"/>
      <c r="G49" s="937"/>
      <c r="H49" s="937"/>
      <c r="I49" s="937"/>
      <c r="J49" s="937"/>
      <c r="K49" s="937"/>
      <c r="L49" s="937"/>
      <c r="M49" s="937"/>
      <c r="N49" s="937"/>
      <c r="O49" s="937"/>
      <c r="P49" s="937"/>
      <c r="Q49" s="937"/>
      <c r="R49" s="937"/>
      <c r="S49" s="937"/>
      <c r="T49" s="937"/>
      <c r="U49" s="937"/>
      <c r="V49" s="937"/>
      <c r="W49" s="1186"/>
      <c r="X49" s="937"/>
      <c r="Y49" s="937"/>
      <c r="Z49" s="1186"/>
      <c r="AA49" s="1186"/>
      <c r="AB49" s="1186"/>
      <c r="AC49" s="1186"/>
      <c r="AD49" s="1186"/>
      <c r="AE49" s="1186"/>
      <c r="AF49" s="938"/>
      <c r="AG49" s="937"/>
      <c r="AH49" s="937"/>
      <c r="AI49" s="937"/>
      <c r="AJ49" s="937"/>
      <c r="AK49" s="937"/>
      <c r="AL49" s="937"/>
      <c r="AM49" s="937"/>
      <c r="AN49" s="937"/>
      <c r="AO49" s="937"/>
      <c r="AP49" s="937"/>
      <c r="AQ49" s="937"/>
      <c r="AR49" s="937"/>
      <c r="AS49" s="937"/>
      <c r="AT49" s="937"/>
      <c r="AU49" s="937"/>
      <c r="AV49" s="937"/>
      <c r="AW49" s="937"/>
      <c r="AX49" s="937"/>
      <c r="AY49" s="937"/>
      <c r="AZ49" s="937"/>
      <c r="BA49" s="937"/>
      <c r="BB49" s="937"/>
      <c r="BC49" s="937"/>
      <c r="BD49" s="937"/>
      <c r="BE49" s="937"/>
      <c r="BF49" s="937"/>
      <c r="BG49" s="937"/>
      <c r="BH49" s="937"/>
      <c r="BI49" s="937"/>
      <c r="BJ49" s="937"/>
      <c r="BK49" s="937"/>
      <c r="BL49" s="937"/>
      <c r="BM49" s="937"/>
      <c r="BN49" s="937"/>
      <c r="BO49" s="937"/>
      <c r="BP49" s="937"/>
      <c r="BQ49" s="937"/>
      <c r="BR49" s="937"/>
      <c r="BS49" s="937"/>
      <c r="BT49" s="937"/>
      <c r="BU49" s="937"/>
      <c r="BV49" s="937"/>
      <c r="BW49" s="937"/>
      <c r="BX49" s="937"/>
      <c r="BY49" s="937"/>
      <c r="BZ49" s="937"/>
      <c r="CA49" s="937"/>
      <c r="CB49" s="937"/>
      <c r="CC49" s="937"/>
      <c r="CD49" s="937"/>
      <c r="CE49" s="937"/>
      <c r="CF49" s="937"/>
      <c r="CG49" s="937"/>
      <c r="CH49" s="937"/>
      <c r="CI49" s="937"/>
      <c r="CJ49" s="937"/>
      <c r="CK49" s="937"/>
      <c r="CL49" s="937"/>
      <c r="CM49" s="937"/>
      <c r="CN49" s="937"/>
      <c r="CO49" s="937"/>
      <c r="CP49" s="938"/>
    </row>
    <row r="50" spans="1:94">
      <c r="A50" s="1185"/>
      <c r="B50" s="853"/>
      <c r="C50" s="1169"/>
      <c r="D50" s="1169"/>
      <c r="E50" s="1169"/>
      <c r="F50" s="937"/>
      <c r="G50" s="937"/>
      <c r="H50" s="937"/>
      <c r="I50" s="937"/>
      <c r="J50" s="937"/>
      <c r="K50" s="937"/>
      <c r="L50" s="937"/>
      <c r="M50" s="937"/>
      <c r="N50" s="937"/>
      <c r="O50" s="937"/>
      <c r="P50" s="937"/>
      <c r="Q50" s="937"/>
      <c r="R50" s="937"/>
      <c r="S50" s="937"/>
      <c r="T50" s="937"/>
      <c r="U50" s="937"/>
      <c r="V50" s="937"/>
      <c r="W50" s="1186"/>
      <c r="X50" s="1186"/>
      <c r="Y50" s="1186"/>
      <c r="Z50" s="1186"/>
      <c r="AA50" s="1186"/>
      <c r="AB50" s="1186"/>
      <c r="AC50" s="1186"/>
      <c r="AD50" s="1186"/>
      <c r="AE50" s="1186"/>
      <c r="AF50" s="938"/>
      <c r="AG50" s="937"/>
      <c r="AH50" s="937"/>
      <c r="AI50" s="937"/>
      <c r="AJ50" s="937"/>
      <c r="AK50" s="937"/>
      <c r="AL50" s="937"/>
      <c r="AM50" s="937"/>
      <c r="AN50" s="937"/>
      <c r="AO50" s="937"/>
      <c r="AP50" s="937"/>
      <c r="AQ50" s="937"/>
      <c r="AR50" s="937"/>
      <c r="AS50" s="937"/>
      <c r="AT50" s="937"/>
      <c r="AU50" s="937"/>
      <c r="AV50" s="937"/>
      <c r="AW50" s="937"/>
      <c r="AX50" s="937"/>
      <c r="AY50" s="937"/>
      <c r="AZ50" s="937"/>
      <c r="BA50" s="937"/>
      <c r="BB50" s="937"/>
      <c r="BC50" s="937"/>
      <c r="BD50" s="937"/>
      <c r="BE50" s="937"/>
      <c r="BF50" s="937"/>
      <c r="BG50" s="937"/>
      <c r="BH50" s="937"/>
      <c r="BI50" s="937"/>
      <c r="BJ50" s="937"/>
      <c r="BK50" s="937"/>
      <c r="BL50" s="937"/>
      <c r="BM50" s="937"/>
      <c r="BN50" s="937"/>
      <c r="BO50" s="937"/>
      <c r="BP50" s="937"/>
      <c r="BQ50" s="937"/>
      <c r="BR50" s="937"/>
      <c r="BS50" s="937"/>
      <c r="BT50" s="937"/>
      <c r="BU50" s="937"/>
      <c r="BV50" s="937"/>
      <c r="BW50" s="937"/>
      <c r="BX50" s="937"/>
      <c r="BY50" s="937"/>
      <c r="BZ50" s="937"/>
      <c r="CA50" s="937"/>
      <c r="CB50" s="937"/>
      <c r="CC50" s="937"/>
      <c r="CD50" s="937"/>
      <c r="CE50" s="937"/>
      <c r="CF50" s="937"/>
      <c r="CG50" s="937"/>
      <c r="CH50" s="937"/>
      <c r="CI50" s="937"/>
      <c r="CJ50" s="937"/>
      <c r="CK50" s="937"/>
      <c r="CL50" s="937"/>
      <c r="CM50" s="937"/>
      <c r="CN50" s="937"/>
      <c r="CO50" s="937"/>
      <c r="CP50" s="938"/>
    </row>
    <row r="51" spans="1:94">
      <c r="A51" s="1185"/>
      <c r="B51" s="853"/>
      <c r="C51" s="1169"/>
      <c r="D51" s="1169"/>
      <c r="E51" s="1169"/>
      <c r="F51" s="937"/>
      <c r="G51" s="937"/>
      <c r="H51" s="937"/>
      <c r="I51" s="937"/>
      <c r="J51" s="937"/>
      <c r="K51" s="937"/>
      <c r="L51" s="937"/>
      <c r="M51" s="937"/>
      <c r="N51" s="937"/>
      <c r="O51" s="937"/>
      <c r="P51" s="937"/>
      <c r="Q51" s="937"/>
      <c r="R51" s="937"/>
      <c r="S51" s="937"/>
      <c r="T51" s="937"/>
      <c r="U51" s="937"/>
      <c r="V51" s="937"/>
      <c r="W51" s="1186"/>
      <c r="X51" s="566"/>
      <c r="Y51" s="566"/>
      <c r="Z51" s="670" t="s">
        <v>56</v>
      </c>
      <c r="AA51" s="2669">
        <f>M5</f>
        <v>43066</v>
      </c>
      <c r="AB51" s="2669"/>
      <c r="AC51" s="1186"/>
      <c r="AD51" s="1186"/>
      <c r="AE51" s="1186"/>
      <c r="AF51" s="938"/>
      <c r="AG51" s="937"/>
      <c r="AH51" s="937"/>
      <c r="AI51" s="937"/>
      <c r="AJ51" s="937"/>
      <c r="AK51" s="937"/>
      <c r="AL51" s="937"/>
      <c r="AM51" s="937"/>
      <c r="AN51" s="937"/>
      <c r="AO51" s="937"/>
      <c r="AP51" s="937"/>
      <c r="AQ51" s="937"/>
      <c r="AR51" s="937"/>
      <c r="AS51" s="937"/>
      <c r="AT51" s="937"/>
      <c r="AU51" s="937"/>
      <c r="AV51" s="937"/>
      <c r="AW51" s="937"/>
      <c r="AX51" s="937"/>
      <c r="AY51" s="937"/>
      <c r="AZ51" s="937"/>
      <c r="BA51" s="937"/>
      <c r="BB51" s="937"/>
      <c r="BC51" s="937"/>
      <c r="BD51" s="937"/>
      <c r="BE51" s="937"/>
      <c r="BF51" s="937"/>
      <c r="BG51" s="937"/>
      <c r="BH51" s="937"/>
      <c r="BI51" s="937"/>
      <c r="BJ51" s="937"/>
      <c r="BK51" s="937"/>
      <c r="BL51" s="937"/>
      <c r="BM51" s="937"/>
      <c r="BN51" s="937"/>
      <c r="BO51" s="937"/>
      <c r="BP51" s="937"/>
      <c r="BQ51" s="937"/>
      <c r="BR51" s="937"/>
      <c r="BS51" s="937"/>
      <c r="BT51" s="937"/>
      <c r="BU51" s="937"/>
      <c r="BV51" s="937"/>
      <c r="BW51" s="937"/>
      <c r="BX51" s="937"/>
      <c r="BY51" s="937"/>
      <c r="BZ51" s="937"/>
      <c r="CA51" s="937"/>
      <c r="CB51" s="937"/>
      <c r="CC51" s="937"/>
      <c r="CD51" s="937"/>
      <c r="CE51" s="937"/>
      <c r="CF51" s="937"/>
      <c r="CG51" s="937"/>
      <c r="CH51" s="937"/>
      <c r="CI51" s="937"/>
      <c r="CJ51" s="937"/>
      <c r="CK51" s="937"/>
      <c r="CL51" s="937"/>
      <c r="CM51" s="937"/>
      <c r="CN51" s="937"/>
      <c r="CO51" s="937"/>
      <c r="CP51" s="938"/>
    </row>
    <row r="52" spans="1:94" ht="13.5">
      <c r="A52" s="1185"/>
      <c r="B52" s="853"/>
      <c r="C52" s="1169"/>
      <c r="D52" s="1169"/>
      <c r="E52" s="1169"/>
      <c r="F52" s="937"/>
      <c r="G52" s="937"/>
      <c r="H52" s="937"/>
      <c r="I52" s="937"/>
      <c r="J52" s="937"/>
      <c r="K52" s="937"/>
      <c r="L52" s="937"/>
      <c r="M52" s="937"/>
      <c r="N52" s="937"/>
      <c r="O52" s="937"/>
      <c r="P52" s="937"/>
      <c r="Q52" s="937"/>
      <c r="R52" s="937"/>
      <c r="S52" s="937"/>
      <c r="T52" s="937"/>
      <c r="U52" s="937"/>
      <c r="V52" s="937"/>
      <c r="W52" s="1186"/>
      <c r="X52" s="566"/>
      <c r="Y52" s="594" t="s">
        <v>182</v>
      </c>
      <c r="Z52" s="566"/>
      <c r="AA52" s="566"/>
      <c r="AB52" s="1186"/>
      <c r="AC52" s="1186"/>
      <c r="AD52" s="1186"/>
      <c r="AE52" s="1186"/>
      <c r="AF52" s="938"/>
      <c r="AG52" s="937"/>
      <c r="AH52" s="937"/>
      <c r="AI52" s="937"/>
      <c r="AJ52" s="937"/>
      <c r="AK52" s="937"/>
      <c r="AL52" s="937"/>
      <c r="AM52" s="937"/>
      <c r="AN52" s="937"/>
      <c r="AO52" s="937"/>
      <c r="AP52" s="937"/>
      <c r="AQ52" s="937"/>
      <c r="AR52" s="937"/>
      <c r="AS52" s="937"/>
      <c r="AT52" s="937"/>
      <c r="AU52" s="937"/>
      <c r="AV52" s="937"/>
      <c r="AW52" s="937"/>
      <c r="AX52" s="937"/>
      <c r="AY52" s="937"/>
      <c r="AZ52" s="937"/>
      <c r="BA52" s="937"/>
      <c r="BB52" s="937"/>
      <c r="BC52" s="937"/>
      <c r="BD52" s="937"/>
      <c r="BE52" s="937"/>
      <c r="BF52" s="937"/>
      <c r="BG52" s="937"/>
      <c r="BH52" s="937"/>
      <c r="BI52" s="937"/>
      <c r="BJ52" s="937"/>
      <c r="BK52" s="937"/>
      <c r="BL52" s="937"/>
      <c r="BM52" s="937"/>
      <c r="BN52" s="937"/>
      <c r="BO52" s="937"/>
      <c r="BP52" s="937"/>
      <c r="BQ52" s="937"/>
      <c r="BR52" s="937"/>
      <c r="BS52" s="937"/>
      <c r="BT52" s="937"/>
      <c r="BU52" s="937"/>
      <c r="BV52" s="937"/>
      <c r="BW52" s="937"/>
      <c r="BX52" s="937"/>
      <c r="BY52" s="937"/>
      <c r="BZ52" s="937"/>
      <c r="CA52" s="937"/>
      <c r="CB52" s="937"/>
      <c r="CC52" s="937"/>
      <c r="CD52" s="937"/>
      <c r="CE52" s="937"/>
      <c r="CF52" s="937"/>
      <c r="CG52" s="937"/>
      <c r="CH52" s="937"/>
      <c r="CI52" s="937"/>
      <c r="CJ52" s="937"/>
      <c r="CK52" s="937"/>
      <c r="CL52" s="937"/>
      <c r="CM52" s="937"/>
      <c r="CN52" s="937"/>
      <c r="CO52" s="937"/>
      <c r="CP52" s="938"/>
    </row>
    <row r="53" spans="1:94">
      <c r="A53" s="881"/>
      <c r="B53" s="1237"/>
      <c r="C53" s="1169"/>
      <c r="D53" s="1169"/>
      <c r="E53" s="1169"/>
      <c r="F53" s="937"/>
      <c r="G53" s="937"/>
      <c r="H53" s="937"/>
      <c r="I53" s="937"/>
      <c r="J53" s="937"/>
      <c r="K53" s="937"/>
      <c r="L53" s="937"/>
      <c r="M53" s="937"/>
      <c r="N53" s="937"/>
      <c r="O53" s="937"/>
      <c r="P53" s="937"/>
      <c r="Q53" s="937"/>
      <c r="R53" s="937"/>
      <c r="S53" s="937"/>
      <c r="T53" s="937"/>
      <c r="U53" s="937"/>
      <c r="V53" s="937"/>
      <c r="W53" s="1186"/>
      <c r="X53" s="566"/>
      <c r="Y53" s="566"/>
      <c r="Z53" s="566"/>
      <c r="AA53" s="566"/>
      <c r="AB53" s="1186"/>
      <c r="AC53" s="1186"/>
      <c r="AD53" s="1186"/>
      <c r="AE53" s="1186"/>
      <c r="AF53" s="938"/>
      <c r="AG53" s="937"/>
      <c r="AH53" s="937"/>
      <c r="AI53" s="937"/>
      <c r="AJ53" s="937"/>
      <c r="AK53" s="937"/>
      <c r="AL53" s="937"/>
      <c r="AM53" s="937"/>
      <c r="AN53" s="937"/>
      <c r="AO53" s="937"/>
      <c r="AP53" s="937"/>
      <c r="AQ53" s="937"/>
      <c r="AR53" s="937"/>
      <c r="AS53" s="937"/>
      <c r="AT53" s="937"/>
      <c r="AU53" s="937"/>
      <c r="AV53" s="937"/>
      <c r="AW53" s="937"/>
      <c r="AX53" s="937"/>
      <c r="AY53" s="937"/>
      <c r="AZ53" s="937"/>
      <c r="BA53" s="937"/>
      <c r="BB53" s="937"/>
      <c r="BC53" s="937"/>
      <c r="BD53" s="937"/>
      <c r="BE53" s="937"/>
      <c r="BF53" s="937"/>
      <c r="BG53" s="937"/>
      <c r="BH53" s="937"/>
      <c r="BI53" s="937"/>
      <c r="BJ53" s="937"/>
      <c r="BK53" s="937"/>
      <c r="BL53" s="937"/>
      <c r="BM53" s="937"/>
      <c r="BN53" s="937"/>
      <c r="BO53" s="937"/>
      <c r="BP53" s="937"/>
      <c r="BQ53" s="937"/>
      <c r="BR53" s="937"/>
      <c r="BS53" s="937"/>
      <c r="BT53" s="937"/>
      <c r="BU53" s="937"/>
      <c r="BV53" s="937"/>
      <c r="BW53" s="937"/>
      <c r="BX53" s="937"/>
      <c r="BY53" s="937"/>
      <c r="BZ53" s="937"/>
      <c r="CA53" s="937"/>
      <c r="CB53" s="937"/>
      <c r="CC53" s="937"/>
      <c r="CD53" s="937"/>
      <c r="CE53" s="937"/>
      <c r="CF53" s="937"/>
      <c r="CG53" s="937"/>
      <c r="CH53" s="937"/>
      <c r="CI53" s="937"/>
      <c r="CJ53" s="937"/>
      <c r="CK53" s="937"/>
      <c r="CL53" s="937"/>
      <c r="CM53" s="937"/>
      <c r="CN53" s="937"/>
      <c r="CO53" s="937"/>
      <c r="CP53" s="938"/>
    </row>
    <row r="54" spans="1:94">
      <c r="A54" s="1185"/>
      <c r="B54" s="853"/>
      <c r="C54" s="1169"/>
      <c r="D54" s="1169"/>
      <c r="E54" s="1169"/>
      <c r="F54" s="937"/>
      <c r="G54" s="937"/>
      <c r="H54" s="937"/>
      <c r="I54" s="937"/>
      <c r="J54" s="937"/>
      <c r="K54" s="937"/>
      <c r="L54" s="937"/>
      <c r="M54" s="937"/>
      <c r="N54" s="937"/>
      <c r="O54" s="937"/>
      <c r="P54" s="937"/>
      <c r="Q54" s="937"/>
      <c r="R54" s="937"/>
      <c r="S54" s="937"/>
      <c r="T54" s="937"/>
      <c r="U54" s="937"/>
      <c r="V54" s="937"/>
      <c r="W54" s="937"/>
      <c r="X54" s="566"/>
      <c r="Y54" s="566"/>
      <c r="Z54" s="566"/>
      <c r="AA54" s="595"/>
      <c r="AB54" s="1186"/>
      <c r="AC54" s="1186"/>
      <c r="AD54" s="1186"/>
      <c r="AE54" s="1186"/>
      <c r="AF54" s="938"/>
      <c r="AG54" s="937"/>
      <c r="AH54" s="937"/>
      <c r="AI54" s="937"/>
      <c r="AJ54" s="937"/>
      <c r="AK54" s="937"/>
      <c r="AL54" s="937"/>
      <c r="AM54" s="937"/>
      <c r="AN54" s="937"/>
      <c r="AO54" s="937"/>
      <c r="AP54" s="937"/>
      <c r="AQ54" s="937"/>
      <c r="AR54" s="937"/>
      <c r="AS54" s="937"/>
      <c r="AT54" s="937"/>
      <c r="AU54" s="937"/>
      <c r="AV54" s="937"/>
      <c r="AW54" s="937"/>
      <c r="AX54" s="937"/>
      <c r="AY54" s="937"/>
      <c r="AZ54" s="937"/>
      <c r="BA54" s="937"/>
      <c r="BB54" s="937"/>
      <c r="BC54" s="937"/>
      <c r="BD54" s="937"/>
      <c r="BE54" s="937"/>
      <c r="BF54" s="937"/>
      <c r="BG54" s="937"/>
      <c r="BH54" s="937"/>
      <c r="BI54" s="937"/>
      <c r="BJ54" s="937"/>
      <c r="BK54" s="937"/>
      <c r="BL54" s="937"/>
      <c r="BM54" s="937"/>
      <c r="BN54" s="937"/>
      <c r="BO54" s="937"/>
      <c r="BP54" s="937"/>
      <c r="BQ54" s="937"/>
      <c r="BR54" s="937"/>
      <c r="BS54" s="937"/>
      <c r="BT54" s="937"/>
      <c r="BU54" s="937"/>
      <c r="BV54" s="937"/>
      <c r="BW54" s="937"/>
      <c r="BX54" s="937"/>
      <c r="BY54" s="937"/>
      <c r="BZ54" s="937"/>
      <c r="CA54" s="937"/>
      <c r="CB54" s="937"/>
      <c r="CC54" s="937"/>
      <c r="CD54" s="937"/>
      <c r="CE54" s="937"/>
      <c r="CF54" s="937"/>
      <c r="CG54" s="937"/>
      <c r="CH54" s="937"/>
      <c r="CI54" s="937"/>
      <c r="CJ54" s="937"/>
      <c r="CK54" s="937"/>
      <c r="CL54" s="937"/>
      <c r="CM54" s="937"/>
      <c r="CN54" s="937"/>
      <c r="CO54" s="937"/>
      <c r="CP54" s="938"/>
    </row>
    <row r="55" spans="1:94" ht="13.5">
      <c r="A55" s="1185"/>
      <c r="B55" s="853"/>
      <c r="C55" s="1169"/>
      <c r="D55" s="1169"/>
      <c r="E55" s="1169"/>
      <c r="F55" s="937"/>
      <c r="G55" s="937"/>
      <c r="H55" s="937"/>
      <c r="I55" s="937"/>
      <c r="J55" s="937"/>
      <c r="K55" s="937"/>
      <c r="L55" s="937"/>
      <c r="M55" s="937"/>
      <c r="N55" s="937"/>
      <c r="O55" s="937"/>
      <c r="P55" s="937"/>
      <c r="Q55" s="937"/>
      <c r="R55" s="937"/>
      <c r="S55" s="937"/>
      <c r="T55" s="937"/>
      <c r="U55" s="937"/>
      <c r="V55" s="937"/>
      <c r="W55" s="937"/>
      <c r="X55" s="566"/>
      <c r="Y55" s="566"/>
      <c r="Z55" s="596"/>
      <c r="AA55" s="580"/>
      <c r="AB55" s="1186"/>
      <c r="AC55" s="1186"/>
      <c r="AD55" s="1186"/>
      <c r="AE55" s="1186"/>
      <c r="AF55" s="938"/>
      <c r="AG55" s="937"/>
      <c r="AH55" s="937"/>
      <c r="AI55" s="937"/>
      <c r="AJ55" s="937"/>
      <c r="AK55" s="937"/>
      <c r="AL55" s="937"/>
      <c r="AM55" s="937"/>
      <c r="AN55" s="937"/>
      <c r="AO55" s="937"/>
      <c r="AP55" s="937"/>
      <c r="AQ55" s="937"/>
      <c r="AR55" s="937"/>
      <c r="AS55" s="937"/>
      <c r="AT55" s="937"/>
      <c r="AU55" s="937"/>
      <c r="AV55" s="937"/>
      <c r="AW55" s="937"/>
      <c r="AX55" s="937"/>
      <c r="AY55" s="937"/>
      <c r="AZ55" s="937"/>
      <c r="BA55" s="937"/>
      <c r="BB55" s="937"/>
      <c r="BC55" s="937"/>
      <c r="BD55" s="937"/>
      <c r="BE55" s="937"/>
      <c r="BF55" s="937"/>
      <c r="BG55" s="937"/>
      <c r="BH55" s="937"/>
      <c r="BI55" s="937"/>
      <c r="BJ55" s="937"/>
      <c r="BK55" s="937"/>
      <c r="BL55" s="937"/>
      <c r="BM55" s="937"/>
      <c r="BN55" s="937"/>
      <c r="BO55" s="937"/>
      <c r="BP55" s="937"/>
      <c r="BQ55" s="937"/>
      <c r="BR55" s="937"/>
      <c r="BS55" s="937"/>
      <c r="BT55" s="937"/>
      <c r="BU55" s="937"/>
      <c r="BV55" s="937"/>
      <c r="BW55" s="937"/>
      <c r="BX55" s="937"/>
      <c r="BY55" s="937"/>
      <c r="BZ55" s="937"/>
      <c r="CA55" s="937"/>
      <c r="CB55" s="937"/>
      <c r="CC55" s="937"/>
      <c r="CD55" s="937"/>
      <c r="CE55" s="937"/>
      <c r="CF55" s="937"/>
      <c r="CG55" s="937"/>
      <c r="CH55" s="937"/>
      <c r="CI55" s="937"/>
      <c r="CJ55" s="937"/>
      <c r="CK55" s="937"/>
      <c r="CL55" s="937"/>
      <c r="CM55" s="937"/>
      <c r="CN55" s="937"/>
      <c r="CO55" s="937"/>
      <c r="CP55" s="938"/>
    </row>
    <row r="56" spans="1:94">
      <c r="A56" s="1185"/>
      <c r="B56" s="853"/>
      <c r="C56" s="1169"/>
      <c r="D56" s="1169"/>
      <c r="E56" s="1169"/>
      <c r="F56" s="937"/>
      <c r="G56" s="937"/>
      <c r="H56" s="937"/>
      <c r="I56" s="937"/>
      <c r="J56" s="937"/>
      <c r="K56" s="937"/>
      <c r="L56" s="937"/>
      <c r="M56" s="937"/>
      <c r="N56" s="937"/>
      <c r="O56" s="937"/>
      <c r="P56" s="937"/>
      <c r="Q56" s="937"/>
      <c r="R56" s="937"/>
      <c r="S56" s="937"/>
      <c r="T56" s="937"/>
      <c r="U56" s="937"/>
      <c r="V56" s="937"/>
      <c r="W56" s="937"/>
      <c r="X56" s="937"/>
      <c r="Y56" s="937"/>
      <c r="Z56" s="937"/>
      <c r="AA56" s="1186"/>
      <c r="AB56" s="1186"/>
      <c r="AC56" s="1186"/>
      <c r="AD56" s="1186"/>
      <c r="AE56" s="1186"/>
      <c r="AF56" s="938"/>
      <c r="AG56" s="937"/>
      <c r="AH56" s="937"/>
      <c r="AI56" s="937"/>
      <c r="AJ56" s="937"/>
      <c r="AK56" s="937"/>
      <c r="AL56" s="937"/>
      <c r="AM56" s="937"/>
      <c r="AN56" s="937"/>
      <c r="AO56" s="937"/>
      <c r="AP56" s="937"/>
      <c r="AQ56" s="937"/>
      <c r="AR56" s="937"/>
      <c r="AS56" s="937"/>
      <c r="AT56" s="937"/>
      <c r="AU56" s="937"/>
      <c r="AV56" s="937"/>
      <c r="AW56" s="937"/>
      <c r="AX56" s="937"/>
      <c r="AY56" s="937"/>
      <c r="AZ56" s="937"/>
      <c r="BA56" s="937"/>
      <c r="BB56" s="937"/>
      <c r="BC56" s="937"/>
      <c r="BD56" s="937"/>
      <c r="BE56" s="937"/>
      <c r="BF56" s="937"/>
      <c r="BG56" s="937"/>
      <c r="BH56" s="937"/>
      <c r="BI56" s="937"/>
      <c r="BJ56" s="937"/>
      <c r="BK56" s="937"/>
      <c r="BL56" s="937"/>
      <c r="BM56" s="937"/>
      <c r="BN56" s="937"/>
      <c r="BO56" s="937"/>
      <c r="BP56" s="937"/>
      <c r="BQ56" s="937"/>
      <c r="BR56" s="937"/>
      <c r="BS56" s="937"/>
      <c r="BT56" s="937"/>
      <c r="BU56" s="937"/>
      <c r="BV56" s="937"/>
      <c r="BW56" s="937"/>
      <c r="BX56" s="937"/>
      <c r="BY56" s="937"/>
      <c r="BZ56" s="937"/>
      <c r="CA56" s="937"/>
      <c r="CB56" s="937"/>
      <c r="CC56" s="937"/>
      <c r="CD56" s="937"/>
      <c r="CE56" s="937"/>
      <c r="CF56" s="937"/>
      <c r="CG56" s="937"/>
      <c r="CH56" s="937"/>
      <c r="CI56" s="937"/>
      <c r="CJ56" s="937"/>
      <c r="CK56" s="937"/>
      <c r="CL56" s="937"/>
      <c r="CM56" s="937"/>
      <c r="CN56" s="937"/>
      <c r="CO56" s="937"/>
      <c r="CP56" s="938"/>
    </row>
    <row r="57" spans="1:94">
      <c r="A57" s="1185"/>
      <c r="B57" s="853"/>
      <c r="C57" s="1169"/>
      <c r="D57" s="1169"/>
      <c r="E57" s="1169"/>
      <c r="F57" s="937"/>
      <c r="G57" s="937"/>
      <c r="H57" s="937"/>
      <c r="I57" s="937"/>
      <c r="J57" s="937"/>
      <c r="K57" s="937"/>
      <c r="L57" s="937"/>
      <c r="M57" s="937"/>
      <c r="N57" s="937"/>
      <c r="O57" s="937"/>
      <c r="P57" s="937"/>
      <c r="Q57" s="937"/>
      <c r="R57" s="937"/>
      <c r="S57" s="937"/>
      <c r="T57" s="937"/>
      <c r="U57" s="937"/>
      <c r="V57" s="937"/>
      <c r="W57" s="937"/>
      <c r="X57" s="937"/>
      <c r="Y57" s="842"/>
      <c r="Z57" s="1504"/>
      <c r="AA57" s="1186"/>
      <c r="AB57" s="1186"/>
      <c r="AC57" s="1186"/>
      <c r="AD57" s="1186"/>
      <c r="AE57" s="1186"/>
      <c r="AF57" s="938"/>
      <c r="AG57" s="937"/>
      <c r="AH57" s="937"/>
      <c r="AI57" s="937"/>
      <c r="AJ57" s="937"/>
      <c r="AK57" s="937"/>
      <c r="AL57" s="937"/>
      <c r="AM57" s="937"/>
      <c r="AN57" s="937"/>
      <c r="AO57" s="937"/>
      <c r="AP57" s="937"/>
      <c r="AQ57" s="937"/>
      <c r="AR57" s="937"/>
      <c r="AS57" s="937"/>
      <c r="AT57" s="937"/>
      <c r="AU57" s="937"/>
      <c r="AV57" s="937"/>
      <c r="AW57" s="937"/>
      <c r="AX57" s="937"/>
      <c r="AY57" s="937"/>
      <c r="AZ57" s="937"/>
      <c r="BA57" s="937"/>
      <c r="BB57" s="937"/>
      <c r="BC57" s="937"/>
      <c r="BD57" s="937"/>
      <c r="BE57" s="937"/>
      <c r="BF57" s="937"/>
      <c r="BG57" s="937"/>
      <c r="BH57" s="937"/>
      <c r="BI57" s="937"/>
      <c r="BJ57" s="937"/>
      <c r="BK57" s="937"/>
      <c r="BL57" s="937"/>
      <c r="BM57" s="937"/>
      <c r="BN57" s="937"/>
      <c r="BO57" s="937"/>
      <c r="BP57" s="937"/>
      <c r="BQ57" s="937"/>
      <c r="BR57" s="937"/>
      <c r="BS57" s="937"/>
      <c r="BT57" s="937"/>
      <c r="BU57" s="937"/>
      <c r="BV57" s="937"/>
      <c r="BW57" s="937"/>
      <c r="BX57" s="937"/>
      <c r="BY57" s="937"/>
      <c r="BZ57" s="937"/>
      <c r="CA57" s="937"/>
      <c r="CB57" s="937"/>
      <c r="CC57" s="937"/>
      <c r="CD57" s="937"/>
      <c r="CE57" s="937"/>
      <c r="CF57" s="937"/>
      <c r="CG57" s="937"/>
      <c r="CH57" s="937"/>
      <c r="CI57" s="937"/>
      <c r="CJ57" s="937"/>
      <c r="CK57" s="937"/>
      <c r="CL57" s="937"/>
      <c r="CM57" s="937"/>
      <c r="CN57" s="937"/>
      <c r="CO57" s="937"/>
      <c r="CP57" s="938"/>
    </row>
    <row r="58" spans="1:94">
      <c r="A58" s="1185"/>
      <c r="B58" s="853"/>
      <c r="C58" s="1169"/>
      <c r="D58" s="1169"/>
      <c r="E58" s="1169"/>
      <c r="F58" s="937"/>
      <c r="G58" s="937"/>
      <c r="H58" s="937"/>
      <c r="I58" s="937"/>
      <c r="J58" s="937"/>
      <c r="K58" s="937"/>
      <c r="L58" s="937"/>
      <c r="M58" s="937"/>
      <c r="N58" s="937"/>
      <c r="O58" s="937"/>
      <c r="P58" s="937"/>
      <c r="Q58" s="937"/>
      <c r="R58" s="937"/>
      <c r="S58" s="842"/>
      <c r="T58" s="1504"/>
      <c r="U58" s="937"/>
      <c r="V58" s="937"/>
      <c r="W58" s="937"/>
      <c r="X58" s="937"/>
      <c r="Y58" s="937"/>
      <c r="Z58" s="937"/>
      <c r="AA58" s="1186"/>
      <c r="AB58" s="1186"/>
      <c r="AC58" s="1186"/>
      <c r="AD58" s="1186"/>
      <c r="AE58" s="1186"/>
      <c r="AF58" s="938"/>
      <c r="AG58" s="937"/>
      <c r="AH58" s="937"/>
      <c r="AI58" s="937"/>
      <c r="AJ58" s="937"/>
      <c r="AK58" s="937"/>
      <c r="AL58" s="937"/>
      <c r="AM58" s="937"/>
      <c r="AN58" s="937"/>
      <c r="AO58" s="937"/>
      <c r="AP58" s="937"/>
      <c r="AQ58" s="937"/>
      <c r="AR58" s="937"/>
      <c r="AS58" s="937"/>
      <c r="AT58" s="937"/>
      <c r="AU58" s="937"/>
      <c r="AV58" s="937"/>
      <c r="AW58" s="937"/>
      <c r="AX58" s="937"/>
      <c r="AY58" s="937"/>
      <c r="AZ58" s="937"/>
      <c r="BA58" s="937"/>
      <c r="BB58" s="937"/>
      <c r="BC58" s="937"/>
      <c r="BD58" s="937"/>
      <c r="BE58" s="937"/>
      <c r="BF58" s="937"/>
      <c r="BG58" s="937"/>
      <c r="BH58" s="937"/>
      <c r="BI58" s="937"/>
      <c r="BJ58" s="937"/>
      <c r="BK58" s="937"/>
      <c r="BL58" s="937"/>
      <c r="BM58" s="937"/>
      <c r="BN58" s="937"/>
      <c r="BO58" s="937"/>
      <c r="BP58" s="937"/>
      <c r="BQ58" s="937"/>
      <c r="BR58" s="937"/>
      <c r="BS58" s="937"/>
      <c r="BT58" s="937"/>
      <c r="BU58" s="937"/>
      <c r="BV58" s="937"/>
      <c r="BW58" s="937"/>
      <c r="BX58" s="937"/>
      <c r="BY58" s="937"/>
      <c r="BZ58" s="937"/>
      <c r="CA58" s="937"/>
      <c r="CB58" s="937"/>
      <c r="CC58" s="937"/>
      <c r="CD58" s="937"/>
      <c r="CE58" s="937"/>
      <c r="CF58" s="937"/>
      <c r="CG58" s="937"/>
      <c r="CH58" s="937"/>
      <c r="CI58" s="937"/>
      <c r="CJ58" s="937"/>
      <c r="CK58" s="937"/>
      <c r="CL58" s="937"/>
      <c r="CM58" s="937"/>
      <c r="CN58" s="937"/>
      <c r="CO58" s="937"/>
      <c r="CP58" s="938"/>
    </row>
    <row r="59" spans="1:94">
      <c r="A59" s="1185"/>
      <c r="B59" s="853"/>
      <c r="C59" s="1169"/>
      <c r="D59" s="1169"/>
      <c r="E59" s="1169"/>
      <c r="F59" s="937"/>
      <c r="G59" s="937"/>
      <c r="H59" s="937"/>
      <c r="I59" s="937"/>
      <c r="J59" s="937"/>
      <c r="K59" s="937"/>
      <c r="L59" s="937"/>
      <c r="M59" s="937"/>
      <c r="N59" s="937"/>
      <c r="O59" s="937"/>
      <c r="P59" s="937"/>
      <c r="Q59" s="937"/>
      <c r="R59" s="937"/>
      <c r="S59" s="937"/>
      <c r="T59" s="937"/>
      <c r="U59" s="937"/>
      <c r="V59" s="937"/>
      <c r="W59" s="937"/>
      <c r="X59" s="937"/>
      <c r="Y59" s="937"/>
      <c r="Z59" s="1186"/>
      <c r="AA59" s="1186"/>
      <c r="AB59" s="1186"/>
      <c r="AC59" s="1186"/>
      <c r="AD59" s="1186"/>
      <c r="AE59" s="1186"/>
      <c r="AF59" s="938"/>
      <c r="AG59" s="937"/>
      <c r="AH59" s="937"/>
      <c r="AI59" s="937"/>
      <c r="AJ59" s="937"/>
      <c r="AK59" s="937"/>
      <c r="AL59" s="937"/>
      <c r="AM59" s="937"/>
      <c r="AN59" s="937"/>
      <c r="AO59" s="937"/>
      <c r="AP59" s="937"/>
      <c r="AQ59" s="937"/>
      <c r="AR59" s="937"/>
      <c r="AS59" s="937"/>
      <c r="AT59" s="937"/>
      <c r="AU59" s="937"/>
      <c r="AV59" s="937"/>
      <c r="AW59" s="937"/>
      <c r="AX59" s="937"/>
      <c r="AY59" s="937"/>
      <c r="AZ59" s="937"/>
      <c r="BA59" s="937"/>
      <c r="BB59" s="937"/>
      <c r="BC59" s="937"/>
      <c r="BD59" s="937"/>
      <c r="BE59" s="937"/>
      <c r="BF59" s="937"/>
      <c r="BG59" s="937"/>
      <c r="BH59" s="937"/>
      <c r="BI59" s="937"/>
      <c r="BJ59" s="937"/>
      <c r="BK59" s="937"/>
      <c r="BL59" s="937"/>
      <c r="BM59" s="937"/>
      <c r="BN59" s="937"/>
      <c r="BO59" s="937"/>
      <c r="BP59" s="937"/>
      <c r="BQ59" s="937"/>
      <c r="BR59" s="937"/>
      <c r="BS59" s="937"/>
      <c r="BT59" s="937"/>
      <c r="BU59" s="937"/>
      <c r="BV59" s="937"/>
      <c r="BW59" s="937"/>
      <c r="BX59" s="937"/>
      <c r="BY59" s="937"/>
      <c r="BZ59" s="937"/>
      <c r="CA59" s="937"/>
      <c r="CB59" s="937"/>
      <c r="CC59" s="937"/>
      <c r="CD59" s="937"/>
      <c r="CE59" s="937"/>
      <c r="CF59" s="937"/>
      <c r="CG59" s="937"/>
      <c r="CH59" s="937"/>
      <c r="CI59" s="937"/>
      <c r="CJ59" s="937"/>
      <c r="CK59" s="937"/>
      <c r="CL59" s="937"/>
      <c r="CM59" s="937"/>
      <c r="CN59" s="937"/>
      <c r="CO59" s="937"/>
      <c r="CP59" s="938"/>
    </row>
    <row r="60" spans="1:94">
      <c r="A60" s="1185"/>
      <c r="B60" s="941"/>
      <c r="C60" s="1238"/>
      <c r="D60" s="1238"/>
      <c r="E60" s="1238"/>
      <c r="F60" s="942"/>
      <c r="G60" s="942"/>
      <c r="H60" s="942"/>
      <c r="I60" s="942"/>
      <c r="J60" s="942"/>
      <c r="K60" s="942"/>
      <c r="L60" s="942"/>
      <c r="M60" s="942"/>
      <c r="N60" s="942"/>
      <c r="O60" s="942"/>
      <c r="P60" s="942"/>
      <c r="Q60" s="942"/>
      <c r="R60" s="942"/>
      <c r="S60" s="942"/>
      <c r="T60" s="942"/>
      <c r="U60" s="942"/>
      <c r="V60" s="942"/>
      <c r="W60" s="942"/>
      <c r="X60" s="942"/>
      <c r="Y60" s="942"/>
      <c r="Z60" s="1505"/>
      <c r="AA60" s="1505"/>
      <c r="AB60" s="1505"/>
      <c r="AC60" s="1505"/>
      <c r="AD60" s="1505"/>
      <c r="AE60" s="1505"/>
      <c r="AF60" s="943"/>
      <c r="AG60" s="937"/>
      <c r="AH60" s="937"/>
      <c r="AI60" s="937"/>
      <c r="AJ60" s="937"/>
      <c r="AK60" s="937"/>
      <c r="AL60" s="937"/>
      <c r="AM60" s="937"/>
      <c r="AN60" s="937"/>
      <c r="AO60" s="937"/>
      <c r="AP60" s="937"/>
      <c r="AQ60" s="937"/>
      <c r="AR60" s="937"/>
      <c r="AS60" s="937"/>
      <c r="AT60" s="937"/>
      <c r="AU60" s="937"/>
      <c r="AV60" s="937"/>
      <c r="AW60" s="937"/>
      <c r="AX60" s="937"/>
      <c r="AY60" s="937"/>
      <c r="AZ60" s="937"/>
      <c r="BA60" s="937"/>
      <c r="BB60" s="937"/>
      <c r="BC60" s="937"/>
      <c r="BD60" s="937"/>
      <c r="BE60" s="937"/>
      <c r="BF60" s="937"/>
      <c r="BG60" s="937"/>
      <c r="BH60" s="937"/>
      <c r="BI60" s="937"/>
      <c r="BJ60" s="937"/>
      <c r="BK60" s="937"/>
      <c r="BL60" s="937"/>
      <c r="BM60" s="937"/>
      <c r="BN60" s="937"/>
      <c r="BO60" s="937"/>
      <c r="BP60" s="937"/>
      <c r="BQ60" s="937"/>
      <c r="BR60" s="937"/>
      <c r="BS60" s="937"/>
      <c r="BT60" s="937"/>
      <c r="BU60" s="937"/>
      <c r="BV60" s="937"/>
      <c r="BW60" s="937"/>
      <c r="BX60" s="937"/>
      <c r="BY60" s="937"/>
      <c r="BZ60" s="937"/>
      <c r="CA60" s="937"/>
      <c r="CB60" s="937"/>
      <c r="CC60" s="937"/>
      <c r="CD60" s="937"/>
      <c r="CE60" s="937"/>
      <c r="CF60" s="937"/>
      <c r="CG60" s="937"/>
      <c r="CH60" s="937"/>
      <c r="CI60" s="937"/>
      <c r="CJ60" s="937"/>
      <c r="CK60" s="937"/>
      <c r="CL60" s="937"/>
      <c r="CM60" s="937"/>
      <c r="CN60" s="937"/>
      <c r="CO60" s="937"/>
      <c r="CP60" s="938"/>
    </row>
    <row r="61" spans="1:94">
      <c r="A61" s="1185"/>
      <c r="C61" s="1251"/>
      <c r="D61" s="1251"/>
      <c r="E61" s="1251"/>
      <c r="F61" s="937"/>
      <c r="G61" s="937"/>
      <c r="H61" s="937"/>
      <c r="I61" s="937"/>
      <c r="J61" s="937"/>
      <c r="O61" s="937"/>
      <c r="P61" s="937"/>
      <c r="Q61" s="937"/>
      <c r="R61" s="937"/>
      <c r="U61" s="937"/>
      <c r="V61" s="937"/>
      <c r="W61" s="1185"/>
      <c r="X61" s="937"/>
      <c r="Y61" s="937"/>
      <c r="Z61" s="1186"/>
      <c r="AA61" s="1186"/>
      <c r="AB61" s="1186"/>
      <c r="AC61" s="1186"/>
      <c r="AD61" s="1186"/>
      <c r="AE61" s="1186"/>
      <c r="AF61" s="937"/>
      <c r="AG61" s="937"/>
      <c r="AH61" s="937"/>
      <c r="AI61" s="937"/>
      <c r="AJ61" s="937"/>
      <c r="AK61" s="937"/>
      <c r="AL61" s="937"/>
      <c r="AM61" s="937"/>
      <c r="AN61" s="937"/>
      <c r="AO61" s="937"/>
      <c r="AP61" s="937"/>
      <c r="AQ61" s="937"/>
      <c r="AR61" s="937"/>
      <c r="AS61" s="937"/>
      <c r="AT61" s="937"/>
      <c r="AU61" s="937"/>
      <c r="AV61" s="937"/>
      <c r="AW61" s="937"/>
      <c r="AX61" s="937"/>
      <c r="AY61" s="937"/>
      <c r="AZ61" s="937"/>
      <c r="BA61" s="937"/>
      <c r="BB61" s="937"/>
      <c r="BC61" s="937"/>
      <c r="BD61" s="937"/>
      <c r="BE61" s="937"/>
      <c r="BF61" s="937"/>
      <c r="BG61" s="937"/>
      <c r="BH61" s="937"/>
      <c r="BI61" s="937"/>
      <c r="BJ61" s="937"/>
      <c r="BK61" s="937"/>
      <c r="BL61" s="937"/>
      <c r="BM61" s="937"/>
      <c r="BN61" s="937"/>
      <c r="BO61" s="937"/>
      <c r="BP61" s="937"/>
      <c r="BQ61" s="937"/>
      <c r="BR61" s="937"/>
      <c r="BS61" s="937"/>
      <c r="BT61" s="937"/>
      <c r="BU61" s="937"/>
      <c r="BV61" s="937"/>
      <c r="BW61" s="937"/>
      <c r="BX61" s="937"/>
      <c r="BY61" s="937"/>
      <c r="BZ61" s="937"/>
      <c r="CA61" s="937"/>
      <c r="CB61" s="937"/>
      <c r="CC61" s="937"/>
      <c r="CD61" s="937"/>
      <c r="CE61" s="937"/>
      <c r="CF61" s="937"/>
      <c r="CG61" s="937"/>
      <c r="CH61" s="937"/>
      <c r="CI61" s="937"/>
      <c r="CJ61" s="937"/>
      <c r="CK61" s="937"/>
      <c r="CL61" s="937"/>
      <c r="CM61" s="937"/>
      <c r="CN61" s="937"/>
      <c r="CO61" s="937"/>
      <c r="CP61" s="938"/>
    </row>
    <row r="62" spans="1:94" s="937" customFormat="1">
      <c r="C62" s="1169"/>
      <c r="D62" s="1169"/>
      <c r="E62" s="1169"/>
      <c r="W62" s="1185"/>
      <c r="Z62" s="1186"/>
      <c r="AA62" s="1186"/>
      <c r="AB62" s="1186"/>
      <c r="AC62" s="1186"/>
      <c r="AD62" s="1186"/>
      <c r="AE62" s="1186"/>
    </row>
    <row r="63" spans="1:94" s="937" customFormat="1">
      <c r="C63" s="1169"/>
      <c r="D63" s="1169"/>
      <c r="E63" s="1169"/>
      <c r="K63" s="881"/>
      <c r="L63" s="1169"/>
      <c r="S63" s="837"/>
      <c r="T63" s="1254"/>
      <c r="W63" s="1185"/>
      <c r="Z63" s="1186"/>
      <c r="AA63" s="1186"/>
      <c r="AB63" s="1186"/>
      <c r="AC63" s="1186"/>
      <c r="AD63" s="1186"/>
      <c r="AE63" s="1186"/>
    </row>
    <row r="64" spans="1:94">
      <c r="A64" s="1185"/>
      <c r="C64" s="937"/>
      <c r="D64" s="937"/>
      <c r="E64" s="937"/>
      <c r="F64" s="937"/>
      <c r="G64" s="937"/>
      <c r="H64" s="937"/>
      <c r="I64" s="937"/>
      <c r="J64" s="937"/>
      <c r="P64" s="937"/>
      <c r="Q64" s="937"/>
      <c r="R64" s="937"/>
      <c r="U64" s="937"/>
      <c r="V64" s="937"/>
      <c r="W64" s="1185"/>
      <c r="X64" s="937"/>
      <c r="Y64" s="937"/>
      <c r="Z64" s="1186"/>
      <c r="AA64" s="1186"/>
      <c r="AB64" s="1186"/>
    </row>
    <row r="65" spans="1:31">
      <c r="A65" s="1185"/>
      <c r="C65" s="937"/>
      <c r="D65" s="937"/>
      <c r="E65" s="937"/>
      <c r="F65" s="937"/>
      <c r="G65" s="937"/>
      <c r="H65" s="937"/>
      <c r="I65" s="937"/>
      <c r="J65" s="937"/>
      <c r="P65" s="937"/>
      <c r="Q65" s="937"/>
      <c r="R65" s="937"/>
      <c r="U65" s="937"/>
      <c r="V65" s="937"/>
      <c r="W65" s="1185"/>
      <c r="X65" s="937"/>
      <c r="Y65" s="937"/>
      <c r="Z65" s="1186"/>
      <c r="AA65" s="1186"/>
      <c r="AB65" s="1186"/>
    </row>
    <row r="66" spans="1:31">
      <c r="A66" s="1185"/>
      <c r="C66" s="937"/>
      <c r="D66" s="937"/>
      <c r="E66" s="937"/>
      <c r="F66" s="937"/>
      <c r="G66" s="937"/>
      <c r="H66" s="937"/>
      <c r="I66" s="937"/>
      <c r="J66" s="937"/>
      <c r="P66" s="937"/>
      <c r="Q66" s="937"/>
      <c r="R66" s="937"/>
      <c r="U66" s="937"/>
      <c r="V66" s="937"/>
      <c r="W66" s="1185"/>
      <c r="X66" s="937"/>
      <c r="Y66" s="937"/>
      <c r="Z66" s="1186"/>
      <c r="AA66" s="1186"/>
      <c r="AB66" s="1186"/>
    </row>
    <row r="67" spans="1:31">
      <c r="A67" s="881"/>
      <c r="B67" s="1169"/>
      <c r="C67" s="937"/>
      <c r="D67" s="937"/>
      <c r="E67" s="937"/>
      <c r="F67" s="937"/>
      <c r="G67" s="937"/>
      <c r="H67" s="937"/>
      <c r="I67" s="937"/>
      <c r="J67" s="937"/>
      <c r="K67" s="937"/>
      <c r="L67" s="937"/>
      <c r="M67" s="937"/>
      <c r="N67" s="937"/>
      <c r="O67" s="937"/>
      <c r="P67" s="937"/>
    </row>
    <row r="68" spans="1:31">
      <c r="A68" s="1185"/>
      <c r="C68" s="937"/>
      <c r="D68" s="937"/>
      <c r="E68" s="937"/>
      <c r="F68" s="937"/>
      <c r="G68" s="937"/>
      <c r="H68" s="937"/>
      <c r="I68" s="937"/>
      <c r="J68" s="937"/>
      <c r="K68" s="937"/>
      <c r="L68" s="937"/>
      <c r="M68" s="937"/>
      <c r="N68" s="937"/>
      <c r="O68" s="937"/>
      <c r="P68" s="937"/>
    </row>
    <row r="69" spans="1:31">
      <c r="A69" s="1185"/>
      <c r="C69" s="937"/>
      <c r="D69" s="937"/>
      <c r="E69" s="937"/>
      <c r="F69" s="937"/>
      <c r="G69" s="937"/>
      <c r="H69" s="937"/>
      <c r="I69" s="937"/>
      <c r="J69" s="937"/>
      <c r="K69" s="937"/>
      <c r="L69" s="937"/>
      <c r="M69" s="937"/>
      <c r="N69" s="937"/>
      <c r="O69" s="937"/>
      <c r="P69" s="937"/>
    </row>
    <row r="70" spans="1:31">
      <c r="A70" s="1185"/>
      <c r="C70" s="937"/>
      <c r="D70" s="937"/>
      <c r="E70" s="937"/>
      <c r="F70" s="937"/>
      <c r="G70" s="937"/>
      <c r="H70" s="937"/>
      <c r="I70" s="937"/>
      <c r="J70" s="937"/>
      <c r="K70" s="937"/>
      <c r="L70" s="937"/>
      <c r="M70" s="937"/>
      <c r="N70" s="937"/>
      <c r="O70" s="937"/>
      <c r="P70" s="937"/>
    </row>
    <row r="71" spans="1:31">
      <c r="A71" s="1185"/>
      <c r="C71" s="937"/>
      <c r="D71" s="937"/>
      <c r="E71" s="937"/>
      <c r="F71" s="937"/>
      <c r="G71" s="937"/>
      <c r="H71" s="937"/>
      <c r="I71" s="937"/>
      <c r="J71" s="937"/>
      <c r="K71" s="937"/>
      <c r="L71" s="937"/>
      <c r="M71" s="937"/>
      <c r="N71" s="937"/>
      <c r="O71" s="937"/>
      <c r="P71" s="937"/>
    </row>
    <row r="72" spans="1:31">
      <c r="A72" s="1185"/>
      <c r="C72" s="937"/>
      <c r="D72" s="937"/>
      <c r="E72" s="937"/>
      <c r="F72" s="937"/>
      <c r="G72" s="937"/>
      <c r="H72" s="937"/>
      <c r="I72" s="937"/>
      <c r="J72" s="937"/>
      <c r="K72" s="937"/>
      <c r="L72" s="937"/>
      <c r="M72" s="937"/>
      <c r="N72" s="937"/>
      <c r="O72" s="937"/>
      <c r="P72" s="937"/>
    </row>
    <row r="73" spans="1:31">
      <c r="A73" s="1185"/>
      <c r="C73" s="937"/>
      <c r="D73" s="937"/>
      <c r="E73" s="937"/>
      <c r="F73" s="937"/>
      <c r="G73" s="937"/>
      <c r="H73" s="937"/>
      <c r="I73" s="937"/>
      <c r="J73" s="937"/>
      <c r="K73" s="937"/>
      <c r="L73" s="937"/>
      <c r="M73" s="937"/>
      <c r="N73" s="937"/>
      <c r="O73" s="937"/>
      <c r="P73" s="937"/>
    </row>
    <row r="74" spans="1:31">
      <c r="A74" s="1185"/>
      <c r="C74" s="937"/>
      <c r="D74" s="937"/>
      <c r="E74" s="937"/>
      <c r="F74" s="937"/>
      <c r="G74" s="937"/>
      <c r="H74" s="937"/>
      <c r="I74" s="937"/>
      <c r="J74" s="937"/>
      <c r="K74" s="937"/>
      <c r="L74" s="937"/>
      <c r="M74" s="937"/>
      <c r="N74" s="937"/>
      <c r="O74" s="937"/>
      <c r="P74" s="937"/>
    </row>
    <row r="75" spans="1:31">
      <c r="A75" s="1185"/>
      <c r="C75" s="937"/>
      <c r="D75" s="937"/>
      <c r="E75" s="937"/>
      <c r="F75" s="937"/>
      <c r="G75" s="937"/>
      <c r="H75" s="937"/>
      <c r="I75" s="937"/>
      <c r="J75" s="937"/>
      <c r="K75" s="937"/>
      <c r="L75" s="937"/>
      <c r="M75" s="937"/>
      <c r="N75" s="937"/>
      <c r="O75" s="937"/>
      <c r="P75" s="937"/>
    </row>
    <row r="76" spans="1:31">
      <c r="A76" s="1185"/>
      <c r="C76" s="937"/>
      <c r="D76" s="937"/>
      <c r="E76" s="937"/>
      <c r="F76" s="937"/>
      <c r="G76" s="937"/>
      <c r="H76" s="937"/>
      <c r="I76" s="937"/>
      <c r="J76" s="937"/>
      <c r="K76" s="937"/>
      <c r="L76" s="937"/>
      <c r="M76" s="937"/>
      <c r="N76" s="937"/>
      <c r="O76" s="937"/>
      <c r="P76" s="937"/>
    </row>
    <row r="77" spans="1:31">
      <c r="A77" s="1185"/>
      <c r="C77" s="937"/>
      <c r="D77" s="937"/>
      <c r="E77" s="937"/>
      <c r="F77" s="937"/>
      <c r="G77" s="937"/>
      <c r="H77" s="937"/>
      <c r="I77" s="937"/>
      <c r="J77" s="937"/>
      <c r="K77" s="937"/>
      <c r="L77" s="937"/>
      <c r="M77" s="937"/>
      <c r="N77" s="937"/>
      <c r="O77" s="937"/>
      <c r="P77" s="937"/>
      <c r="W77" s="1185"/>
      <c r="X77" s="1185"/>
      <c r="Y77" s="1185"/>
      <c r="Z77" s="1185"/>
      <c r="AA77" s="1185"/>
      <c r="AB77" s="1185"/>
      <c r="AC77" s="1185"/>
      <c r="AD77" s="1185"/>
      <c r="AE77" s="1185"/>
    </row>
    <row r="78" spans="1:31">
      <c r="A78" s="1185"/>
      <c r="C78" s="937"/>
      <c r="D78" s="937"/>
      <c r="E78" s="937"/>
      <c r="F78" s="937"/>
      <c r="G78" s="937"/>
      <c r="H78" s="937"/>
      <c r="I78" s="937"/>
      <c r="J78" s="937"/>
      <c r="K78" s="937"/>
      <c r="L78" s="937"/>
      <c r="M78" s="937"/>
      <c r="N78" s="937"/>
      <c r="O78" s="937"/>
      <c r="P78" s="937"/>
      <c r="W78" s="1185"/>
      <c r="X78" s="1185"/>
      <c r="Y78" s="1185"/>
      <c r="Z78" s="1185"/>
      <c r="AA78" s="1185"/>
      <c r="AB78" s="1185"/>
      <c r="AC78" s="1185"/>
      <c r="AD78" s="1185"/>
      <c r="AE78" s="1185"/>
    </row>
    <row r="79" spans="1:31">
      <c r="A79" s="1185"/>
      <c r="C79" s="937"/>
      <c r="D79" s="937"/>
      <c r="E79" s="937"/>
      <c r="F79" s="937"/>
      <c r="G79" s="937"/>
      <c r="H79" s="937"/>
      <c r="I79" s="937"/>
      <c r="J79" s="937"/>
      <c r="K79" s="937"/>
      <c r="L79" s="937"/>
      <c r="M79" s="937"/>
      <c r="N79" s="937"/>
      <c r="O79" s="937"/>
      <c r="P79" s="937"/>
      <c r="W79" s="1185"/>
      <c r="X79" s="1185"/>
      <c r="Y79" s="1185"/>
      <c r="Z79" s="1185"/>
      <c r="AA79" s="1185"/>
      <c r="AB79" s="1185"/>
      <c r="AC79" s="1185"/>
      <c r="AD79" s="1185"/>
      <c r="AE79" s="1185"/>
    </row>
    <row r="80" spans="1:31">
      <c r="A80" s="1185"/>
      <c r="C80" s="937"/>
      <c r="D80" s="937"/>
      <c r="E80" s="937"/>
      <c r="F80" s="937"/>
      <c r="G80" s="937"/>
      <c r="H80" s="937"/>
      <c r="I80" s="937"/>
      <c r="J80" s="937"/>
      <c r="K80" s="937"/>
      <c r="L80" s="937"/>
      <c r="M80" s="937"/>
      <c r="N80" s="937"/>
      <c r="O80" s="937"/>
      <c r="P80" s="937"/>
      <c r="W80" s="1185"/>
      <c r="X80" s="1185"/>
      <c r="Y80" s="1185"/>
      <c r="Z80" s="1185"/>
      <c r="AA80" s="1185"/>
      <c r="AB80" s="1185"/>
      <c r="AC80" s="1185"/>
      <c r="AD80" s="1185"/>
      <c r="AE80" s="1185"/>
    </row>
    <row r="81" spans="1:31">
      <c r="A81" s="837"/>
      <c r="B81" s="1254"/>
      <c r="C81" s="937"/>
      <c r="D81" s="937"/>
      <c r="E81" s="937"/>
      <c r="F81" s="937"/>
      <c r="G81" s="937"/>
      <c r="H81" s="937"/>
      <c r="I81" s="937"/>
      <c r="J81" s="937"/>
      <c r="K81" s="937"/>
      <c r="L81" s="937"/>
      <c r="M81" s="937"/>
      <c r="N81" s="937"/>
      <c r="O81" s="937"/>
      <c r="P81" s="937"/>
      <c r="W81" s="1185"/>
      <c r="X81" s="1185"/>
      <c r="Y81" s="1185"/>
      <c r="Z81" s="1185"/>
      <c r="AA81" s="1185"/>
      <c r="AB81" s="1185"/>
      <c r="AC81" s="1185"/>
      <c r="AD81" s="1185"/>
      <c r="AE81" s="1185"/>
    </row>
    <row r="82" spans="1:31">
      <c r="A82" s="1185"/>
      <c r="C82" s="937"/>
      <c r="D82" s="937"/>
      <c r="E82" s="937"/>
      <c r="F82" s="937"/>
      <c r="G82" s="937"/>
      <c r="H82" s="937"/>
      <c r="I82" s="937"/>
      <c r="J82" s="937"/>
      <c r="K82" s="937"/>
      <c r="L82" s="937"/>
      <c r="M82" s="937"/>
      <c r="N82" s="937"/>
      <c r="O82" s="937"/>
      <c r="P82" s="937"/>
      <c r="W82" s="1185"/>
      <c r="X82" s="1185"/>
      <c r="Y82" s="1185"/>
      <c r="Z82" s="1185"/>
      <c r="AA82" s="1185"/>
      <c r="AB82" s="1185"/>
      <c r="AC82" s="1185"/>
      <c r="AD82" s="1185"/>
      <c r="AE82" s="1185"/>
    </row>
    <row r="83" spans="1:31">
      <c r="A83" s="1185"/>
      <c r="C83" s="937"/>
      <c r="D83" s="937"/>
      <c r="E83" s="937"/>
      <c r="F83" s="937"/>
      <c r="G83" s="937"/>
      <c r="H83" s="937"/>
      <c r="I83" s="937"/>
      <c r="J83" s="937"/>
      <c r="K83" s="937"/>
      <c r="L83" s="937"/>
      <c r="M83" s="937"/>
      <c r="N83" s="937"/>
      <c r="O83" s="937"/>
      <c r="P83" s="937"/>
      <c r="W83" s="1185"/>
      <c r="X83" s="1185"/>
      <c r="Y83" s="1185"/>
      <c r="Z83" s="1185"/>
      <c r="AA83" s="1185"/>
      <c r="AB83" s="1185"/>
      <c r="AC83" s="1185"/>
      <c r="AD83" s="1185"/>
      <c r="AE83" s="1185"/>
    </row>
    <row r="84" spans="1:31">
      <c r="A84" s="1185"/>
      <c r="C84" s="937"/>
      <c r="D84" s="937"/>
      <c r="E84" s="937"/>
      <c r="F84" s="937"/>
      <c r="G84" s="937"/>
      <c r="H84" s="937"/>
      <c r="I84" s="937"/>
      <c r="J84" s="937"/>
      <c r="K84" s="937"/>
      <c r="L84" s="937"/>
      <c r="M84" s="937"/>
      <c r="N84" s="937"/>
      <c r="O84" s="937"/>
      <c r="P84" s="937"/>
      <c r="W84" s="1185"/>
      <c r="X84" s="1185"/>
      <c r="Y84" s="1185"/>
      <c r="Z84" s="1185"/>
      <c r="AA84" s="1185"/>
      <c r="AB84" s="1185"/>
      <c r="AC84" s="1185"/>
      <c r="AD84" s="1185"/>
      <c r="AE84" s="1185"/>
    </row>
    <row r="85" spans="1:31">
      <c r="A85" s="1185"/>
      <c r="C85" s="937"/>
      <c r="D85" s="937"/>
      <c r="E85" s="937"/>
      <c r="F85" s="937"/>
      <c r="G85" s="937"/>
      <c r="H85" s="937"/>
      <c r="I85" s="937"/>
      <c r="J85" s="937"/>
      <c r="K85" s="937"/>
      <c r="L85" s="937"/>
      <c r="M85" s="937"/>
      <c r="N85" s="937"/>
      <c r="O85" s="937"/>
      <c r="P85" s="937"/>
      <c r="W85" s="1185"/>
      <c r="X85" s="1185"/>
      <c r="Y85" s="1185"/>
      <c r="Z85" s="1185"/>
      <c r="AA85" s="1185"/>
      <c r="AB85" s="1185"/>
      <c r="AC85" s="1185"/>
      <c r="AD85" s="1185"/>
      <c r="AE85" s="1185"/>
    </row>
    <row r="86" spans="1:31">
      <c r="A86" s="1185"/>
      <c r="C86" s="937"/>
      <c r="D86" s="937"/>
      <c r="E86" s="937"/>
      <c r="F86" s="937"/>
      <c r="G86" s="937"/>
      <c r="H86" s="937"/>
      <c r="I86" s="937"/>
      <c r="J86" s="937"/>
      <c r="K86" s="937"/>
      <c r="L86" s="937"/>
      <c r="M86" s="937"/>
      <c r="N86" s="937"/>
      <c r="O86" s="937"/>
      <c r="P86" s="937"/>
      <c r="W86" s="1185"/>
      <c r="X86" s="1185"/>
      <c r="Y86" s="1185"/>
      <c r="Z86" s="1185"/>
      <c r="AA86" s="1185"/>
      <c r="AB86" s="1185"/>
      <c r="AC86" s="1185"/>
      <c r="AD86" s="1185"/>
      <c r="AE86" s="1185"/>
    </row>
    <row r="87" spans="1:31">
      <c r="A87" s="1185"/>
      <c r="B87" s="937"/>
      <c r="C87" s="937"/>
      <c r="D87" s="937"/>
      <c r="E87" s="937"/>
      <c r="F87" s="937"/>
      <c r="G87" s="937"/>
      <c r="H87" s="937"/>
      <c r="I87" s="937"/>
      <c r="J87" s="937"/>
      <c r="K87" s="937"/>
      <c r="L87" s="937"/>
      <c r="M87" s="937"/>
      <c r="N87" s="937"/>
      <c r="O87" s="937"/>
      <c r="P87" s="937"/>
      <c r="W87" s="1185"/>
      <c r="X87" s="1185"/>
      <c r="Y87" s="1185"/>
      <c r="Z87" s="1185"/>
      <c r="AA87" s="1185"/>
      <c r="AB87" s="1185"/>
      <c r="AC87" s="1185"/>
      <c r="AD87" s="1185"/>
      <c r="AE87" s="1185"/>
    </row>
    <row r="88" spans="1:31">
      <c r="A88" s="1185"/>
      <c r="B88" s="937"/>
      <c r="C88" s="937"/>
      <c r="D88" s="937"/>
      <c r="E88" s="937"/>
      <c r="F88" s="937"/>
      <c r="G88" s="937"/>
      <c r="H88" s="937"/>
      <c r="I88" s="937"/>
      <c r="J88" s="937"/>
      <c r="K88" s="937"/>
      <c r="L88" s="937"/>
      <c r="M88" s="937"/>
      <c r="N88" s="937"/>
      <c r="O88" s="937"/>
      <c r="P88" s="937"/>
      <c r="W88" s="1185"/>
      <c r="X88" s="1185"/>
      <c r="Y88" s="1185"/>
      <c r="Z88" s="1185"/>
      <c r="AA88" s="1185"/>
      <c r="AB88" s="1185"/>
      <c r="AC88" s="1185"/>
      <c r="AD88" s="1185"/>
      <c r="AE88" s="1185"/>
    </row>
    <row r="89" spans="1:31">
      <c r="A89" s="1185"/>
      <c r="B89" s="937"/>
      <c r="C89" s="937"/>
      <c r="D89" s="937"/>
      <c r="E89" s="937"/>
      <c r="F89" s="937"/>
      <c r="G89" s="937"/>
      <c r="H89" s="937"/>
      <c r="I89" s="937"/>
      <c r="J89" s="937"/>
      <c r="K89" s="937"/>
      <c r="L89" s="937"/>
      <c r="M89" s="937"/>
      <c r="N89" s="937"/>
      <c r="O89" s="937"/>
      <c r="P89" s="937"/>
      <c r="W89" s="1185"/>
      <c r="X89" s="1185"/>
      <c r="Y89" s="1185"/>
      <c r="Z89" s="1185"/>
      <c r="AA89" s="1185"/>
      <c r="AB89" s="1185"/>
      <c r="AC89" s="1185"/>
      <c r="AD89" s="1185"/>
      <c r="AE89" s="1185"/>
    </row>
    <row r="90" spans="1:31">
      <c r="A90" s="1185"/>
      <c r="B90" s="937"/>
      <c r="C90" s="937"/>
      <c r="D90" s="937"/>
      <c r="E90" s="937"/>
      <c r="F90" s="937"/>
      <c r="G90" s="937"/>
      <c r="H90" s="937"/>
      <c r="I90" s="937"/>
      <c r="J90" s="937"/>
      <c r="K90" s="937"/>
      <c r="L90" s="937"/>
      <c r="M90" s="937"/>
      <c r="N90" s="937"/>
      <c r="O90" s="937"/>
      <c r="P90" s="937"/>
      <c r="W90" s="1185"/>
      <c r="X90" s="1185"/>
      <c r="Y90" s="1185"/>
      <c r="Z90" s="1185"/>
      <c r="AA90" s="1185"/>
      <c r="AB90" s="1185"/>
      <c r="AC90" s="1185"/>
      <c r="AD90" s="1185"/>
      <c r="AE90" s="1185"/>
    </row>
    <row r="91" spans="1:31">
      <c r="A91" s="1185"/>
      <c r="B91" s="937"/>
      <c r="C91" s="937"/>
      <c r="D91" s="937"/>
      <c r="E91" s="937"/>
      <c r="F91" s="937"/>
      <c r="G91" s="937"/>
      <c r="H91" s="937"/>
      <c r="I91" s="937"/>
      <c r="J91" s="937"/>
      <c r="K91" s="937"/>
      <c r="L91" s="937"/>
      <c r="M91" s="937"/>
      <c r="N91" s="937"/>
      <c r="O91" s="937"/>
      <c r="P91" s="937"/>
      <c r="W91" s="1185"/>
      <c r="X91" s="1185"/>
      <c r="Y91" s="1185"/>
      <c r="Z91" s="1185"/>
      <c r="AA91" s="1185"/>
      <c r="AB91" s="1185"/>
      <c r="AC91" s="1185"/>
      <c r="AD91" s="1185"/>
      <c r="AE91" s="1185"/>
    </row>
    <row r="92" spans="1:31">
      <c r="A92" s="1185"/>
      <c r="B92" s="937"/>
      <c r="C92" s="937"/>
      <c r="D92" s="937"/>
      <c r="E92" s="937"/>
      <c r="F92" s="937"/>
      <c r="G92" s="937"/>
      <c r="H92" s="937"/>
      <c r="I92" s="937"/>
      <c r="J92" s="937"/>
      <c r="K92" s="937"/>
      <c r="L92" s="937"/>
      <c r="M92" s="937"/>
      <c r="N92" s="937"/>
      <c r="O92" s="937"/>
      <c r="P92" s="937"/>
      <c r="W92" s="1185"/>
      <c r="X92" s="1185"/>
      <c r="Y92" s="1185"/>
      <c r="Z92" s="1185"/>
      <c r="AA92" s="1185"/>
      <c r="AB92" s="1185"/>
      <c r="AC92" s="1185"/>
      <c r="AD92" s="1185"/>
      <c r="AE92" s="1185"/>
    </row>
    <row r="93" spans="1:31">
      <c r="A93" s="1185"/>
      <c r="B93" s="937"/>
      <c r="C93" s="937"/>
      <c r="D93" s="937"/>
      <c r="E93" s="937"/>
      <c r="F93" s="937"/>
      <c r="G93" s="937"/>
      <c r="H93" s="937"/>
      <c r="I93" s="937"/>
      <c r="J93" s="937"/>
      <c r="K93" s="937"/>
      <c r="L93" s="937"/>
      <c r="M93" s="937"/>
      <c r="N93" s="937"/>
      <c r="O93" s="937"/>
      <c r="P93" s="937"/>
      <c r="W93" s="1185"/>
      <c r="X93" s="1185"/>
      <c r="Y93" s="1185"/>
      <c r="Z93" s="1185"/>
      <c r="AA93" s="1185"/>
      <c r="AB93" s="1185"/>
      <c r="AC93" s="1185"/>
      <c r="AD93" s="1185"/>
      <c r="AE93" s="1185"/>
    </row>
    <row r="94" spans="1:31">
      <c r="A94" s="1185"/>
      <c r="B94" s="937"/>
      <c r="C94" s="937"/>
      <c r="D94" s="937"/>
      <c r="E94" s="937"/>
      <c r="F94" s="937"/>
      <c r="G94" s="937"/>
      <c r="H94" s="937"/>
      <c r="I94" s="937"/>
      <c r="J94" s="937"/>
      <c r="K94" s="937"/>
      <c r="L94" s="937"/>
      <c r="M94" s="937"/>
      <c r="N94" s="937"/>
      <c r="O94" s="937"/>
      <c r="P94" s="937"/>
      <c r="W94" s="1185"/>
      <c r="X94" s="1185"/>
      <c r="Y94" s="1185"/>
      <c r="Z94" s="1185"/>
      <c r="AA94" s="1185"/>
      <c r="AB94" s="1185"/>
      <c r="AC94" s="1185"/>
      <c r="AD94" s="1185"/>
      <c r="AE94" s="1185"/>
    </row>
    <row r="95" spans="1:31">
      <c r="A95" s="1185"/>
      <c r="B95" s="937"/>
      <c r="C95" s="937"/>
      <c r="D95" s="937"/>
      <c r="E95" s="937"/>
      <c r="F95" s="937"/>
      <c r="G95" s="937"/>
      <c r="H95" s="937"/>
      <c r="I95" s="937"/>
      <c r="J95" s="937"/>
      <c r="K95" s="937"/>
      <c r="L95" s="937"/>
      <c r="M95" s="937"/>
      <c r="N95" s="937"/>
      <c r="O95" s="937"/>
      <c r="P95" s="937"/>
      <c r="W95" s="1185"/>
      <c r="X95" s="1185"/>
      <c r="Y95" s="1185"/>
      <c r="Z95" s="1185"/>
      <c r="AA95" s="1185"/>
      <c r="AB95" s="1185"/>
      <c r="AC95" s="1185"/>
      <c r="AD95" s="1185"/>
      <c r="AE95" s="1185"/>
    </row>
    <row r="96" spans="1:31">
      <c r="A96" s="1185"/>
      <c r="B96" s="937"/>
      <c r="C96" s="937"/>
      <c r="D96" s="937"/>
      <c r="E96" s="937"/>
      <c r="F96" s="937"/>
      <c r="G96" s="937"/>
      <c r="H96" s="937"/>
      <c r="I96" s="937"/>
      <c r="J96" s="937"/>
      <c r="K96" s="937"/>
      <c r="L96" s="937"/>
      <c r="M96" s="937"/>
      <c r="N96" s="937"/>
      <c r="O96" s="937"/>
      <c r="P96" s="937"/>
      <c r="W96" s="1185"/>
      <c r="X96" s="1185"/>
      <c r="Y96" s="1185"/>
      <c r="Z96" s="1185"/>
      <c r="AA96" s="1185"/>
      <c r="AB96" s="1185"/>
      <c r="AC96" s="1185"/>
      <c r="AD96" s="1185"/>
      <c r="AE96" s="1185"/>
    </row>
    <row r="97" spans="1:31">
      <c r="A97" s="1185"/>
      <c r="B97" s="937"/>
      <c r="C97" s="937"/>
      <c r="D97" s="937"/>
      <c r="E97" s="937"/>
      <c r="F97" s="937"/>
      <c r="G97" s="937"/>
      <c r="H97" s="937"/>
      <c r="I97" s="937"/>
      <c r="J97" s="937"/>
      <c r="K97" s="937"/>
      <c r="L97" s="937"/>
      <c r="M97" s="937"/>
      <c r="N97" s="937"/>
      <c r="O97" s="937"/>
      <c r="P97" s="937"/>
      <c r="W97" s="1185"/>
      <c r="X97" s="1185"/>
      <c r="Y97" s="1185"/>
      <c r="Z97" s="1185"/>
      <c r="AA97" s="1185"/>
      <c r="AB97" s="1185"/>
      <c r="AC97" s="1185"/>
      <c r="AD97" s="1185"/>
      <c r="AE97" s="1185"/>
    </row>
    <row r="98" spans="1:31">
      <c r="A98" s="1185"/>
      <c r="B98" s="937"/>
      <c r="C98" s="937"/>
      <c r="D98" s="937"/>
      <c r="E98" s="937"/>
      <c r="F98" s="937"/>
      <c r="G98" s="937"/>
      <c r="H98" s="937"/>
      <c r="I98" s="937"/>
      <c r="J98" s="937"/>
      <c r="K98" s="937"/>
      <c r="L98" s="937"/>
      <c r="M98" s="937"/>
      <c r="N98" s="937"/>
      <c r="O98" s="937"/>
      <c r="P98" s="937"/>
      <c r="W98" s="1185"/>
      <c r="X98" s="1185"/>
      <c r="Y98" s="1185"/>
      <c r="Z98" s="1185"/>
      <c r="AA98" s="1185"/>
      <c r="AB98" s="1185"/>
      <c r="AC98" s="1185"/>
      <c r="AD98" s="1185"/>
      <c r="AE98" s="1185"/>
    </row>
    <row r="99" spans="1:31">
      <c r="A99" s="1185"/>
      <c r="B99" s="937"/>
      <c r="C99" s="937"/>
      <c r="D99" s="937"/>
      <c r="E99" s="937"/>
      <c r="F99" s="937"/>
      <c r="G99" s="937"/>
      <c r="H99" s="937"/>
      <c r="I99" s="937"/>
      <c r="J99" s="937"/>
      <c r="K99" s="937"/>
      <c r="L99" s="937"/>
      <c r="M99" s="937"/>
      <c r="N99" s="937"/>
      <c r="O99" s="937"/>
      <c r="P99" s="937"/>
      <c r="W99" s="1185"/>
      <c r="X99" s="1185"/>
      <c r="Y99" s="1185"/>
      <c r="Z99" s="1185"/>
      <c r="AA99" s="1185"/>
      <c r="AB99" s="1185"/>
      <c r="AC99" s="1185"/>
      <c r="AD99" s="1185"/>
      <c r="AE99" s="1185"/>
    </row>
    <row r="100" spans="1:31">
      <c r="A100" s="1185"/>
      <c r="B100" s="937"/>
      <c r="C100" s="937"/>
      <c r="D100" s="937"/>
      <c r="E100" s="937"/>
      <c r="F100" s="937"/>
      <c r="G100" s="937"/>
      <c r="H100" s="937"/>
      <c r="I100" s="937"/>
      <c r="J100" s="937"/>
      <c r="K100" s="937"/>
      <c r="L100" s="937"/>
      <c r="M100" s="937"/>
      <c r="N100" s="937"/>
      <c r="O100" s="937"/>
      <c r="P100" s="937"/>
      <c r="W100" s="1185"/>
      <c r="X100" s="1185"/>
      <c r="Y100" s="1185"/>
      <c r="Z100" s="1185"/>
      <c r="AA100" s="1185"/>
      <c r="AB100" s="1185"/>
      <c r="AC100" s="1185"/>
      <c r="AD100" s="1185"/>
      <c r="AE100" s="1185"/>
    </row>
    <row r="101" spans="1:31">
      <c r="A101" s="1185"/>
      <c r="B101" s="937"/>
      <c r="C101" s="937"/>
      <c r="D101" s="937"/>
      <c r="E101" s="937"/>
      <c r="F101" s="937"/>
      <c r="G101" s="937"/>
      <c r="H101" s="937"/>
      <c r="I101" s="937"/>
      <c r="J101" s="937"/>
      <c r="K101" s="937"/>
      <c r="L101" s="937"/>
      <c r="M101" s="937"/>
      <c r="N101" s="937"/>
      <c r="O101" s="937"/>
      <c r="P101" s="937"/>
      <c r="W101" s="1185"/>
      <c r="X101" s="1185"/>
      <c r="Y101" s="1185"/>
      <c r="Z101" s="1185"/>
      <c r="AA101" s="1185"/>
      <c r="AB101" s="1185"/>
      <c r="AC101" s="1185"/>
      <c r="AD101" s="1185"/>
      <c r="AE101" s="1185"/>
    </row>
    <row r="102" spans="1:31">
      <c r="A102" s="1185"/>
      <c r="B102" s="937"/>
      <c r="C102" s="937"/>
      <c r="D102" s="937"/>
      <c r="E102" s="937"/>
      <c r="F102" s="937"/>
      <c r="G102" s="937"/>
      <c r="H102" s="937"/>
      <c r="I102" s="937"/>
      <c r="J102" s="937"/>
      <c r="K102" s="937"/>
      <c r="L102" s="937"/>
      <c r="M102" s="937"/>
      <c r="N102" s="937"/>
      <c r="O102" s="937"/>
      <c r="P102" s="937"/>
      <c r="W102" s="1185"/>
      <c r="X102" s="1185"/>
      <c r="Y102" s="1185"/>
      <c r="Z102" s="1185"/>
      <c r="AA102" s="1185"/>
      <c r="AB102" s="1185"/>
      <c r="AC102" s="1185"/>
      <c r="AD102" s="1185"/>
      <c r="AE102" s="1185"/>
    </row>
    <row r="103" spans="1:31">
      <c r="A103" s="1185"/>
      <c r="B103" s="937"/>
      <c r="C103" s="937"/>
      <c r="D103" s="937"/>
      <c r="E103" s="937"/>
      <c r="F103" s="937"/>
      <c r="G103" s="937"/>
      <c r="H103" s="937"/>
      <c r="I103" s="937"/>
      <c r="J103" s="937"/>
      <c r="K103" s="937"/>
      <c r="L103" s="937"/>
      <c r="M103" s="937"/>
      <c r="N103" s="937"/>
      <c r="O103" s="937"/>
      <c r="P103" s="937"/>
      <c r="W103" s="1185"/>
      <c r="X103" s="1185"/>
      <c r="Y103" s="1185"/>
      <c r="Z103" s="1185"/>
      <c r="AA103" s="1185"/>
      <c r="AB103" s="1185"/>
      <c r="AC103" s="1185"/>
      <c r="AD103" s="1185"/>
      <c r="AE103" s="1185"/>
    </row>
    <row r="104" spans="1:31">
      <c r="A104" s="1185"/>
      <c r="B104" s="937"/>
      <c r="C104" s="937"/>
      <c r="D104" s="937"/>
      <c r="E104" s="937"/>
      <c r="F104" s="937"/>
      <c r="G104" s="937"/>
      <c r="H104" s="937"/>
      <c r="I104" s="937"/>
      <c r="J104" s="937"/>
      <c r="K104" s="937"/>
      <c r="L104" s="937"/>
      <c r="M104" s="937"/>
      <c r="N104" s="937"/>
      <c r="O104" s="937"/>
      <c r="P104" s="937"/>
      <c r="W104" s="1185"/>
      <c r="X104" s="1185"/>
      <c r="Y104" s="1185"/>
      <c r="Z104" s="1185"/>
      <c r="AA104" s="1185"/>
      <c r="AB104" s="1185"/>
      <c r="AC104" s="1185"/>
      <c r="AD104" s="1185"/>
      <c r="AE104" s="1185"/>
    </row>
    <row r="105" spans="1:31">
      <c r="A105" s="1185"/>
      <c r="B105" s="937"/>
      <c r="C105" s="937"/>
      <c r="D105" s="937"/>
      <c r="E105" s="937"/>
      <c r="F105" s="937"/>
      <c r="G105" s="937"/>
      <c r="H105" s="937"/>
      <c r="I105" s="937"/>
      <c r="J105" s="937"/>
      <c r="K105" s="937"/>
      <c r="L105" s="937"/>
      <c r="M105" s="937"/>
      <c r="N105" s="937"/>
      <c r="O105" s="937"/>
      <c r="P105" s="937"/>
      <c r="W105" s="1185"/>
      <c r="X105" s="1185"/>
      <c r="Y105" s="1185"/>
      <c r="Z105" s="1185"/>
      <c r="AA105" s="1185"/>
      <c r="AB105" s="1185"/>
      <c r="AC105" s="1185"/>
      <c r="AD105" s="1185"/>
      <c r="AE105" s="1185"/>
    </row>
    <row r="106" spans="1:31">
      <c r="A106" s="1185"/>
      <c r="B106" s="937"/>
      <c r="C106" s="937"/>
      <c r="D106" s="937"/>
      <c r="E106" s="937"/>
      <c r="F106" s="937"/>
      <c r="G106" s="937"/>
      <c r="H106" s="937"/>
      <c r="I106" s="937"/>
      <c r="J106" s="937"/>
      <c r="K106" s="937"/>
      <c r="L106" s="937"/>
      <c r="M106" s="937"/>
      <c r="N106" s="937"/>
      <c r="O106" s="937"/>
      <c r="P106" s="937"/>
      <c r="W106" s="1185"/>
      <c r="X106" s="1185"/>
      <c r="Y106" s="1185"/>
      <c r="Z106" s="1185"/>
      <c r="AA106" s="1185"/>
      <c r="AB106" s="1185"/>
      <c r="AC106" s="1185"/>
      <c r="AD106" s="1185"/>
      <c r="AE106" s="1185"/>
    </row>
    <row r="107" spans="1:31">
      <c r="A107" s="1185"/>
      <c r="B107" s="937"/>
      <c r="C107" s="937"/>
      <c r="D107" s="937"/>
      <c r="E107" s="937"/>
      <c r="F107" s="937"/>
      <c r="G107" s="937"/>
      <c r="H107" s="937"/>
      <c r="I107" s="937"/>
      <c r="J107" s="937"/>
      <c r="K107" s="937"/>
      <c r="L107" s="937"/>
      <c r="M107" s="937"/>
      <c r="N107" s="937"/>
      <c r="O107" s="937"/>
      <c r="P107" s="937"/>
      <c r="W107" s="1185"/>
      <c r="X107" s="1185"/>
      <c r="Y107" s="1185"/>
      <c r="Z107" s="1185"/>
      <c r="AA107" s="1185"/>
      <c r="AB107" s="1185"/>
      <c r="AC107" s="1185"/>
      <c r="AD107" s="1185"/>
      <c r="AE107" s="1185"/>
    </row>
    <row r="108" spans="1:31">
      <c r="A108" s="1185"/>
      <c r="B108" s="937"/>
      <c r="C108" s="937"/>
      <c r="D108" s="937"/>
      <c r="E108" s="937"/>
      <c r="F108" s="937"/>
      <c r="G108" s="937"/>
      <c r="H108" s="937"/>
      <c r="I108" s="937"/>
      <c r="J108" s="937"/>
      <c r="K108" s="937"/>
      <c r="L108" s="937"/>
      <c r="M108" s="937"/>
      <c r="N108" s="937"/>
      <c r="O108" s="937"/>
      <c r="P108" s="937"/>
      <c r="W108" s="1185"/>
      <c r="X108" s="1185"/>
      <c r="Y108" s="1185"/>
      <c r="Z108" s="1185"/>
      <c r="AA108" s="1185"/>
      <c r="AB108" s="1185"/>
      <c r="AC108" s="1185"/>
      <c r="AD108" s="1185"/>
      <c r="AE108" s="1185"/>
    </row>
    <row r="109" spans="1:31">
      <c r="A109" s="1185"/>
      <c r="B109" s="937"/>
      <c r="C109" s="937"/>
      <c r="D109" s="937"/>
      <c r="E109" s="937"/>
      <c r="F109" s="937"/>
      <c r="G109" s="937"/>
      <c r="H109" s="937"/>
      <c r="I109" s="937"/>
      <c r="J109" s="937"/>
      <c r="K109" s="937"/>
      <c r="L109" s="937"/>
      <c r="M109" s="937"/>
      <c r="N109" s="937"/>
      <c r="O109" s="937"/>
      <c r="P109" s="937"/>
      <c r="W109" s="1185"/>
      <c r="X109" s="1185"/>
      <c r="Y109" s="1185"/>
      <c r="Z109" s="1185"/>
      <c r="AA109" s="1185"/>
      <c r="AB109" s="1185"/>
      <c r="AC109" s="1185"/>
      <c r="AD109" s="1185"/>
      <c r="AE109" s="1185"/>
    </row>
    <row r="110" spans="1:31">
      <c r="A110" s="1185"/>
      <c r="B110" s="937"/>
      <c r="C110" s="937"/>
      <c r="D110" s="937"/>
      <c r="E110" s="937"/>
      <c r="F110" s="937"/>
      <c r="G110" s="937"/>
      <c r="H110" s="937"/>
      <c r="I110" s="937"/>
      <c r="J110" s="937"/>
      <c r="K110" s="937"/>
      <c r="L110" s="937"/>
      <c r="M110" s="937"/>
      <c r="N110" s="937"/>
      <c r="O110" s="937"/>
      <c r="P110" s="937"/>
      <c r="W110" s="1185"/>
      <c r="X110" s="1185"/>
      <c r="Y110" s="1185"/>
      <c r="Z110" s="1185"/>
      <c r="AA110" s="1185"/>
      <c r="AB110" s="1185"/>
      <c r="AC110" s="1185"/>
      <c r="AD110" s="1185"/>
      <c r="AE110" s="1185"/>
    </row>
    <row r="111" spans="1:31">
      <c r="A111" s="1185"/>
      <c r="B111" s="937"/>
      <c r="C111" s="937"/>
      <c r="D111" s="937"/>
      <c r="E111" s="937"/>
      <c r="F111" s="937"/>
      <c r="G111" s="937"/>
      <c r="H111" s="937"/>
      <c r="I111" s="937"/>
      <c r="J111" s="937"/>
      <c r="K111" s="937"/>
      <c r="L111" s="937"/>
      <c r="M111" s="937"/>
      <c r="N111" s="937"/>
      <c r="O111" s="937"/>
      <c r="P111" s="937"/>
      <c r="W111" s="1185"/>
      <c r="X111" s="1185"/>
      <c r="Y111" s="1185"/>
      <c r="Z111" s="1185"/>
      <c r="AA111" s="1185"/>
      <c r="AB111" s="1185"/>
      <c r="AC111" s="1185"/>
      <c r="AD111" s="1185"/>
      <c r="AE111" s="1185"/>
    </row>
    <row r="112" spans="1:31">
      <c r="A112" s="1185"/>
      <c r="B112" s="937"/>
      <c r="C112" s="937"/>
      <c r="D112" s="937"/>
      <c r="E112" s="937"/>
      <c r="F112" s="937"/>
      <c r="G112" s="937"/>
      <c r="H112" s="937"/>
      <c r="I112" s="937"/>
      <c r="J112" s="937"/>
      <c r="K112" s="937"/>
      <c r="L112" s="937"/>
      <c r="M112" s="937"/>
      <c r="N112" s="937"/>
      <c r="O112" s="937"/>
      <c r="P112" s="937"/>
      <c r="W112" s="1185"/>
      <c r="X112" s="1185"/>
      <c r="Y112" s="1185"/>
      <c r="Z112" s="1185"/>
      <c r="AA112" s="1185"/>
      <c r="AB112" s="1185"/>
      <c r="AC112" s="1185"/>
      <c r="AD112" s="1185"/>
      <c r="AE112" s="1185"/>
    </row>
    <row r="113" spans="1:31">
      <c r="A113" s="1185"/>
      <c r="B113" s="937"/>
      <c r="C113" s="937"/>
      <c r="D113" s="937"/>
      <c r="E113" s="937"/>
      <c r="F113" s="937"/>
      <c r="G113" s="937"/>
      <c r="H113" s="937"/>
      <c r="I113" s="937"/>
      <c r="J113" s="937"/>
      <c r="K113" s="937"/>
      <c r="L113" s="937"/>
      <c r="M113" s="937"/>
      <c r="N113" s="937"/>
      <c r="O113" s="937"/>
      <c r="P113" s="937"/>
      <c r="W113" s="1185"/>
      <c r="X113" s="1185"/>
      <c r="Y113" s="1185"/>
      <c r="Z113" s="1185"/>
      <c r="AA113" s="1185"/>
      <c r="AB113" s="1185"/>
      <c r="AC113" s="1185"/>
      <c r="AD113" s="1185"/>
      <c r="AE113" s="1185"/>
    </row>
    <row r="114" spans="1:31">
      <c r="A114" s="1185"/>
      <c r="B114" s="937"/>
      <c r="C114" s="937"/>
      <c r="D114" s="937"/>
      <c r="E114" s="937"/>
      <c r="F114" s="937"/>
      <c r="G114" s="937"/>
      <c r="H114" s="937"/>
      <c r="I114" s="937"/>
      <c r="J114" s="937"/>
      <c r="K114" s="937"/>
      <c r="L114" s="937"/>
      <c r="M114" s="937"/>
      <c r="N114" s="937"/>
      <c r="O114" s="937"/>
      <c r="P114" s="937"/>
      <c r="W114" s="1185"/>
      <c r="X114" s="1185"/>
      <c r="Y114" s="1185"/>
      <c r="Z114" s="1185"/>
      <c r="AA114" s="1185"/>
      <c r="AB114" s="1185"/>
      <c r="AC114" s="1185"/>
      <c r="AD114" s="1185"/>
      <c r="AE114" s="1185"/>
    </row>
    <row r="115" spans="1:31">
      <c r="A115" s="1185"/>
      <c r="B115" s="937"/>
      <c r="C115" s="937"/>
      <c r="D115" s="937"/>
      <c r="E115" s="937"/>
      <c r="F115" s="937"/>
      <c r="G115" s="937"/>
      <c r="H115" s="937"/>
      <c r="I115" s="937"/>
      <c r="J115" s="937"/>
      <c r="K115" s="937"/>
      <c r="L115" s="937"/>
      <c r="M115" s="937"/>
      <c r="N115" s="937"/>
      <c r="O115" s="937"/>
      <c r="P115" s="937"/>
      <c r="W115" s="1185"/>
      <c r="X115" s="1185"/>
      <c r="Y115" s="1185"/>
      <c r="Z115" s="1185"/>
      <c r="AA115" s="1185"/>
      <c r="AB115" s="1185"/>
      <c r="AC115" s="1185"/>
      <c r="AD115" s="1185"/>
      <c r="AE115" s="1185"/>
    </row>
    <row r="116" spans="1:31">
      <c r="A116" s="1185"/>
      <c r="B116" s="937"/>
      <c r="C116" s="937"/>
      <c r="D116" s="937"/>
      <c r="E116" s="937"/>
      <c r="F116" s="937"/>
      <c r="G116" s="937"/>
      <c r="H116" s="937"/>
      <c r="I116" s="937"/>
      <c r="J116" s="937"/>
      <c r="K116" s="937"/>
      <c r="L116" s="937"/>
      <c r="M116" s="937"/>
      <c r="N116" s="937"/>
      <c r="O116" s="937"/>
      <c r="P116" s="937"/>
      <c r="W116" s="1185"/>
      <c r="X116" s="1185"/>
      <c r="Y116" s="1185"/>
      <c r="Z116" s="1185"/>
      <c r="AA116" s="1185"/>
      <c r="AB116" s="1185"/>
      <c r="AC116" s="1185"/>
      <c r="AD116" s="1185"/>
      <c r="AE116" s="1185"/>
    </row>
    <row r="117" spans="1:31">
      <c r="A117" s="1185"/>
      <c r="B117" s="937"/>
      <c r="C117" s="937"/>
      <c r="D117" s="937"/>
      <c r="E117" s="937"/>
      <c r="F117" s="937"/>
      <c r="G117" s="937"/>
      <c r="H117" s="937"/>
      <c r="I117" s="937"/>
      <c r="J117" s="937"/>
      <c r="K117" s="937"/>
      <c r="L117" s="937"/>
      <c r="M117" s="937"/>
      <c r="N117" s="937"/>
      <c r="O117" s="937"/>
      <c r="P117" s="937"/>
      <c r="W117" s="1185"/>
      <c r="X117" s="1185"/>
      <c r="Y117" s="1185"/>
      <c r="Z117" s="1185"/>
      <c r="AA117" s="1185"/>
      <c r="AB117" s="1185"/>
      <c r="AC117" s="1185"/>
      <c r="AD117" s="1185"/>
      <c r="AE117" s="1185"/>
    </row>
    <row r="118" spans="1:31">
      <c r="A118" s="1185"/>
      <c r="B118" s="937"/>
      <c r="C118" s="937"/>
      <c r="D118" s="937"/>
      <c r="E118" s="937"/>
      <c r="F118" s="937"/>
      <c r="G118" s="937"/>
      <c r="H118" s="937"/>
      <c r="I118" s="937"/>
      <c r="J118" s="937"/>
      <c r="K118" s="937"/>
      <c r="L118" s="937"/>
      <c r="M118" s="937"/>
      <c r="N118" s="937"/>
      <c r="O118" s="937"/>
      <c r="P118" s="937"/>
      <c r="W118" s="1185"/>
      <c r="X118" s="1185"/>
      <c r="Y118" s="1185"/>
      <c r="Z118" s="1185"/>
      <c r="AA118" s="1185"/>
      <c r="AB118" s="1185"/>
      <c r="AC118" s="1185"/>
      <c r="AD118" s="1185"/>
      <c r="AE118" s="1185"/>
    </row>
    <row r="119" spans="1:31">
      <c r="A119" s="1185"/>
      <c r="B119" s="937"/>
      <c r="C119" s="937"/>
      <c r="D119" s="937"/>
      <c r="E119" s="937"/>
      <c r="F119" s="937"/>
      <c r="G119" s="937"/>
      <c r="H119" s="937"/>
      <c r="I119" s="937"/>
      <c r="J119" s="937"/>
      <c r="K119" s="937"/>
      <c r="L119" s="937"/>
      <c r="M119" s="937"/>
      <c r="N119" s="937"/>
      <c r="O119" s="937"/>
      <c r="P119" s="937"/>
      <c r="W119" s="1185"/>
      <c r="X119" s="1185"/>
      <c r="Y119" s="1185"/>
      <c r="Z119" s="1185"/>
      <c r="AA119" s="1185"/>
      <c r="AB119" s="1185"/>
      <c r="AC119" s="1185"/>
      <c r="AD119" s="1185"/>
      <c r="AE119" s="1185"/>
    </row>
    <row r="120" spans="1:31">
      <c r="A120" s="1185"/>
      <c r="B120" s="937"/>
      <c r="C120" s="937"/>
      <c r="D120" s="937"/>
      <c r="E120" s="937"/>
      <c r="F120" s="937"/>
      <c r="G120" s="937"/>
      <c r="H120" s="937"/>
      <c r="I120" s="937"/>
      <c r="J120" s="937"/>
      <c r="K120" s="937"/>
      <c r="L120" s="937"/>
      <c r="M120" s="937"/>
      <c r="N120" s="937"/>
      <c r="O120" s="937"/>
      <c r="P120" s="937"/>
      <c r="W120" s="1185"/>
      <c r="X120" s="1185"/>
      <c r="Y120" s="1185"/>
      <c r="Z120" s="1185"/>
      <c r="AA120" s="1185"/>
      <c r="AB120" s="1185"/>
      <c r="AC120" s="1185"/>
      <c r="AD120" s="1185"/>
      <c r="AE120" s="1185"/>
    </row>
    <row r="121" spans="1:31">
      <c r="A121" s="1185"/>
      <c r="B121" s="937"/>
      <c r="C121" s="937"/>
      <c r="D121" s="937"/>
      <c r="E121" s="937"/>
      <c r="F121" s="937"/>
      <c r="G121" s="937"/>
      <c r="H121" s="937"/>
      <c r="I121" s="937"/>
      <c r="J121" s="937"/>
      <c r="K121" s="937"/>
      <c r="L121" s="937"/>
      <c r="M121" s="937"/>
      <c r="N121" s="937"/>
      <c r="O121" s="937"/>
      <c r="P121" s="937"/>
      <c r="W121" s="1185"/>
      <c r="X121" s="1185"/>
      <c r="Y121" s="1185"/>
      <c r="Z121" s="1185"/>
      <c r="AA121" s="1185"/>
      <c r="AB121" s="1185"/>
      <c r="AC121" s="1185"/>
      <c r="AD121" s="1185"/>
      <c r="AE121" s="1185"/>
    </row>
    <row r="122" spans="1:31">
      <c r="A122" s="1185"/>
      <c r="B122" s="937"/>
      <c r="C122" s="937"/>
      <c r="D122" s="937"/>
      <c r="E122" s="937"/>
      <c r="F122" s="937"/>
      <c r="G122" s="937"/>
      <c r="H122" s="937"/>
      <c r="I122" s="937"/>
      <c r="J122" s="937"/>
      <c r="K122" s="937"/>
      <c r="L122" s="937"/>
      <c r="M122" s="937"/>
      <c r="N122" s="937"/>
      <c r="O122" s="937"/>
      <c r="P122" s="937"/>
      <c r="W122" s="1185"/>
      <c r="X122" s="1185"/>
      <c r="Y122" s="1185"/>
      <c r="Z122" s="1185"/>
      <c r="AA122" s="1185"/>
      <c r="AB122" s="1185"/>
      <c r="AC122" s="1185"/>
      <c r="AD122" s="1185"/>
      <c r="AE122" s="1185"/>
    </row>
    <row r="123" spans="1:31">
      <c r="A123" s="1185"/>
      <c r="B123" s="937"/>
      <c r="C123" s="937"/>
      <c r="D123" s="937"/>
      <c r="E123" s="937"/>
      <c r="F123" s="937"/>
      <c r="G123" s="937"/>
      <c r="H123" s="937"/>
      <c r="I123" s="937"/>
      <c r="J123" s="937"/>
      <c r="K123" s="937"/>
      <c r="L123" s="937"/>
      <c r="M123" s="937"/>
      <c r="N123" s="937"/>
      <c r="O123" s="937"/>
      <c r="P123" s="937"/>
      <c r="W123" s="1185"/>
      <c r="X123" s="1185"/>
      <c r="Y123" s="1185"/>
      <c r="Z123" s="1185"/>
      <c r="AA123" s="1185"/>
      <c r="AB123" s="1185"/>
      <c r="AC123" s="1185"/>
      <c r="AD123" s="1185"/>
      <c r="AE123" s="1185"/>
    </row>
    <row r="124" spans="1:31">
      <c r="A124" s="1185"/>
      <c r="B124" s="937"/>
      <c r="C124" s="937"/>
      <c r="D124" s="937"/>
      <c r="E124" s="937"/>
      <c r="F124" s="937"/>
      <c r="G124" s="937"/>
      <c r="H124" s="937"/>
      <c r="I124" s="937"/>
      <c r="J124" s="937"/>
      <c r="K124" s="937"/>
      <c r="L124" s="937"/>
      <c r="M124" s="937"/>
      <c r="N124" s="937"/>
      <c r="O124" s="937"/>
      <c r="P124" s="937"/>
      <c r="W124" s="1185"/>
      <c r="X124" s="1185"/>
      <c r="Y124" s="1185"/>
      <c r="Z124" s="1185"/>
      <c r="AA124" s="1185"/>
      <c r="AB124" s="1185"/>
      <c r="AC124" s="1185"/>
      <c r="AD124" s="1185"/>
      <c r="AE124" s="1185"/>
    </row>
    <row r="125" spans="1:31">
      <c r="A125" s="1185"/>
      <c r="B125" s="937"/>
      <c r="C125" s="937"/>
      <c r="D125" s="937"/>
      <c r="E125" s="937"/>
      <c r="F125" s="937"/>
      <c r="G125" s="937"/>
      <c r="H125" s="937"/>
      <c r="I125" s="937"/>
      <c r="J125" s="937"/>
      <c r="K125" s="937"/>
      <c r="L125" s="937"/>
      <c r="M125" s="937"/>
      <c r="N125" s="937"/>
      <c r="O125" s="937"/>
      <c r="P125" s="937"/>
      <c r="W125" s="1185"/>
      <c r="X125" s="1185"/>
      <c r="Y125" s="1185"/>
      <c r="Z125" s="1185"/>
      <c r="AA125" s="1185"/>
      <c r="AB125" s="1185"/>
      <c r="AC125" s="1185"/>
      <c r="AD125" s="1185"/>
      <c r="AE125" s="1185"/>
    </row>
    <row r="126" spans="1:31">
      <c r="A126" s="1185"/>
      <c r="B126" s="937"/>
      <c r="C126" s="937"/>
      <c r="D126" s="937"/>
      <c r="E126" s="937"/>
      <c r="F126" s="937"/>
      <c r="G126" s="937"/>
      <c r="H126" s="937"/>
      <c r="I126" s="937"/>
      <c r="J126" s="937"/>
      <c r="K126" s="937"/>
      <c r="L126" s="937"/>
      <c r="M126" s="937"/>
      <c r="N126" s="937"/>
      <c r="O126" s="937"/>
      <c r="P126" s="937"/>
      <c r="W126" s="1185"/>
      <c r="X126" s="1185"/>
      <c r="Y126" s="1185"/>
      <c r="Z126" s="1185"/>
      <c r="AA126" s="1185"/>
      <c r="AB126" s="1185"/>
      <c r="AC126" s="1185"/>
      <c r="AD126" s="1185"/>
      <c r="AE126" s="1185"/>
    </row>
    <row r="127" spans="1:31">
      <c r="A127" s="1185"/>
      <c r="B127" s="937"/>
      <c r="C127" s="937"/>
      <c r="D127" s="937"/>
      <c r="E127" s="937"/>
      <c r="F127" s="937"/>
      <c r="G127" s="937"/>
      <c r="H127" s="937"/>
      <c r="I127" s="937"/>
      <c r="J127" s="937"/>
      <c r="K127" s="937"/>
      <c r="L127" s="937"/>
      <c r="M127" s="937"/>
      <c r="N127" s="937"/>
      <c r="O127" s="937"/>
      <c r="P127" s="937"/>
      <c r="W127" s="1185"/>
      <c r="X127" s="1185"/>
      <c r="Y127" s="1185"/>
      <c r="Z127" s="1185"/>
      <c r="AA127" s="1185"/>
      <c r="AB127" s="1185"/>
      <c r="AC127" s="1185"/>
      <c r="AD127" s="1185"/>
      <c r="AE127" s="1185"/>
    </row>
    <row r="128" spans="1:31">
      <c r="A128" s="1185"/>
      <c r="B128" s="937"/>
      <c r="C128" s="937"/>
      <c r="D128" s="937"/>
      <c r="E128" s="937"/>
      <c r="F128" s="937"/>
      <c r="G128" s="937"/>
      <c r="H128" s="937"/>
      <c r="I128" s="937"/>
      <c r="J128" s="937"/>
      <c r="K128" s="937"/>
      <c r="L128" s="937"/>
      <c r="M128" s="937"/>
      <c r="N128" s="937"/>
      <c r="O128" s="937"/>
      <c r="P128" s="937"/>
      <c r="W128" s="1185"/>
      <c r="X128" s="1185"/>
      <c r="Y128" s="1185"/>
      <c r="Z128" s="1185"/>
      <c r="AA128" s="1185"/>
      <c r="AB128" s="1185"/>
      <c r="AC128" s="1185"/>
      <c r="AD128" s="1185"/>
      <c r="AE128" s="1185"/>
    </row>
    <row r="129" spans="1:31">
      <c r="A129" s="1185"/>
      <c r="B129" s="937"/>
      <c r="C129" s="937"/>
      <c r="D129" s="937"/>
      <c r="E129" s="937"/>
      <c r="F129" s="937"/>
      <c r="G129" s="937"/>
      <c r="H129" s="937"/>
      <c r="I129" s="937"/>
      <c r="J129" s="937"/>
      <c r="K129" s="937"/>
      <c r="L129" s="937"/>
      <c r="M129" s="937"/>
      <c r="N129" s="937"/>
      <c r="O129" s="937"/>
      <c r="P129" s="937"/>
      <c r="W129" s="1185"/>
      <c r="X129" s="1185"/>
      <c r="Y129" s="1185"/>
      <c r="Z129" s="1185"/>
      <c r="AA129" s="1185"/>
      <c r="AB129" s="1185"/>
      <c r="AC129" s="1185"/>
      <c r="AD129" s="1185"/>
      <c r="AE129" s="1185"/>
    </row>
    <row r="130" spans="1:31">
      <c r="A130" s="1185"/>
      <c r="B130" s="937"/>
      <c r="C130" s="937"/>
      <c r="D130" s="937"/>
      <c r="E130" s="937"/>
      <c r="F130" s="937"/>
      <c r="G130" s="937"/>
      <c r="H130" s="937"/>
      <c r="I130" s="937"/>
      <c r="J130" s="937"/>
      <c r="K130" s="937"/>
      <c r="L130" s="937"/>
      <c r="M130" s="937"/>
      <c r="N130" s="937"/>
      <c r="O130" s="937"/>
      <c r="P130" s="937"/>
      <c r="W130" s="1185"/>
      <c r="X130" s="1185"/>
      <c r="Y130" s="1185"/>
      <c r="Z130" s="1185"/>
      <c r="AA130" s="1185"/>
      <c r="AB130" s="1185"/>
      <c r="AC130" s="1185"/>
      <c r="AD130" s="1185"/>
      <c r="AE130" s="1185"/>
    </row>
    <row r="131" spans="1:31">
      <c r="A131" s="1185"/>
      <c r="B131" s="937"/>
      <c r="C131" s="937"/>
      <c r="D131" s="937"/>
      <c r="E131" s="937"/>
      <c r="F131" s="937"/>
      <c r="G131" s="937"/>
      <c r="H131" s="937"/>
      <c r="I131" s="937"/>
      <c r="J131" s="937"/>
      <c r="K131" s="937"/>
      <c r="L131" s="937"/>
      <c r="M131" s="937"/>
      <c r="N131" s="937"/>
      <c r="O131" s="937"/>
      <c r="P131" s="937"/>
      <c r="W131" s="1185"/>
      <c r="X131" s="1185"/>
      <c r="Y131" s="1185"/>
      <c r="Z131" s="1185"/>
      <c r="AA131" s="1185"/>
      <c r="AB131" s="1185"/>
      <c r="AC131" s="1185"/>
      <c r="AD131" s="1185"/>
      <c r="AE131" s="1185"/>
    </row>
    <row r="132" spans="1:31">
      <c r="A132" s="1185"/>
      <c r="B132" s="937"/>
      <c r="C132" s="937"/>
      <c r="D132" s="937"/>
      <c r="E132" s="937"/>
      <c r="F132" s="937"/>
      <c r="G132" s="937"/>
      <c r="H132" s="937"/>
      <c r="I132" s="937"/>
      <c r="J132" s="937"/>
      <c r="K132" s="937"/>
      <c r="L132" s="937"/>
      <c r="M132" s="937"/>
      <c r="N132" s="937"/>
      <c r="O132" s="937"/>
      <c r="P132" s="937"/>
      <c r="W132" s="1185"/>
      <c r="X132" s="1185"/>
      <c r="Y132" s="1185"/>
      <c r="Z132" s="1185"/>
      <c r="AA132" s="1185"/>
      <c r="AB132" s="1185"/>
      <c r="AC132" s="1185"/>
      <c r="AD132" s="1185"/>
      <c r="AE132" s="1185"/>
    </row>
    <row r="133" spans="1:31">
      <c r="A133" s="1185"/>
      <c r="B133" s="937"/>
      <c r="C133" s="937"/>
      <c r="D133" s="937"/>
      <c r="E133" s="937"/>
      <c r="F133" s="937"/>
      <c r="G133" s="937"/>
      <c r="H133" s="937"/>
      <c r="I133" s="937"/>
      <c r="J133" s="937"/>
      <c r="K133" s="937"/>
      <c r="L133" s="937"/>
      <c r="M133" s="937"/>
      <c r="N133" s="937"/>
      <c r="O133" s="937"/>
      <c r="P133" s="937"/>
      <c r="W133" s="1185"/>
      <c r="X133" s="1185"/>
      <c r="Y133" s="1185"/>
      <c r="Z133" s="1185"/>
      <c r="AA133" s="1185"/>
      <c r="AB133" s="1185"/>
      <c r="AC133" s="1185"/>
      <c r="AD133" s="1185"/>
      <c r="AE133" s="1185"/>
    </row>
    <row r="134" spans="1:31">
      <c r="A134" s="1185"/>
      <c r="B134" s="937"/>
      <c r="C134" s="937"/>
      <c r="D134" s="937"/>
      <c r="E134" s="937"/>
      <c r="F134" s="937"/>
      <c r="G134" s="937"/>
      <c r="H134" s="937"/>
      <c r="I134" s="937"/>
      <c r="J134" s="937"/>
      <c r="K134" s="937"/>
      <c r="L134" s="937"/>
      <c r="M134" s="937"/>
      <c r="N134" s="937"/>
      <c r="O134" s="937"/>
      <c r="P134" s="937"/>
      <c r="W134" s="1185"/>
      <c r="X134" s="1185"/>
      <c r="Y134" s="1185"/>
      <c r="Z134" s="1185"/>
      <c r="AA134" s="1185"/>
      <c r="AB134" s="1185"/>
      <c r="AC134" s="1185"/>
      <c r="AD134" s="1185"/>
      <c r="AE134" s="1185"/>
    </row>
    <row r="135" spans="1:31">
      <c r="A135" s="1185"/>
      <c r="B135" s="937"/>
      <c r="C135" s="937"/>
      <c r="D135" s="937"/>
      <c r="E135" s="937"/>
      <c r="F135" s="937"/>
      <c r="G135" s="937"/>
      <c r="H135" s="937"/>
      <c r="I135" s="937"/>
      <c r="J135" s="937"/>
      <c r="K135" s="937"/>
      <c r="L135" s="937"/>
      <c r="M135" s="937"/>
      <c r="N135" s="937"/>
      <c r="O135" s="937"/>
      <c r="P135" s="937"/>
      <c r="W135" s="1185"/>
      <c r="X135" s="1185"/>
      <c r="Y135" s="1185"/>
      <c r="Z135" s="1185"/>
      <c r="AA135" s="1185"/>
      <c r="AB135" s="1185"/>
      <c r="AC135" s="1185"/>
      <c r="AD135" s="1185"/>
      <c r="AE135" s="1185"/>
    </row>
    <row r="136" spans="1:31">
      <c r="A136" s="1185"/>
      <c r="B136" s="937"/>
      <c r="C136" s="937"/>
      <c r="D136" s="937"/>
      <c r="E136" s="937"/>
      <c r="F136" s="937"/>
      <c r="G136" s="937"/>
      <c r="H136" s="937"/>
      <c r="I136" s="937"/>
      <c r="J136" s="937"/>
      <c r="K136" s="937"/>
      <c r="L136" s="937"/>
      <c r="M136" s="937"/>
      <c r="N136" s="937"/>
      <c r="O136" s="937"/>
      <c r="P136" s="937"/>
      <c r="W136" s="1185"/>
      <c r="X136" s="1185"/>
      <c r="Y136" s="1185"/>
      <c r="Z136" s="1185"/>
      <c r="AA136" s="1185"/>
      <c r="AB136" s="1185"/>
      <c r="AC136" s="1185"/>
      <c r="AD136" s="1185"/>
      <c r="AE136" s="1185"/>
    </row>
    <row r="137" spans="1:31">
      <c r="A137" s="1185"/>
      <c r="B137" s="937"/>
      <c r="C137" s="937"/>
      <c r="D137" s="937"/>
      <c r="E137" s="937"/>
      <c r="F137" s="937"/>
      <c r="G137" s="937"/>
      <c r="H137" s="937"/>
      <c r="I137" s="937"/>
      <c r="J137" s="937"/>
      <c r="K137" s="937"/>
      <c r="L137" s="937"/>
      <c r="M137" s="937"/>
      <c r="N137" s="937"/>
      <c r="O137" s="937"/>
      <c r="P137" s="937"/>
      <c r="W137" s="1185"/>
      <c r="X137" s="1185"/>
      <c r="Y137" s="1185"/>
      <c r="Z137" s="1185"/>
      <c r="AA137" s="1185"/>
      <c r="AB137" s="1185"/>
      <c r="AC137" s="1185"/>
      <c r="AD137" s="1185"/>
      <c r="AE137" s="1185"/>
    </row>
    <row r="138" spans="1:31">
      <c r="A138" s="1185"/>
      <c r="B138" s="937"/>
      <c r="C138" s="937"/>
      <c r="D138" s="937"/>
      <c r="E138" s="937"/>
      <c r="F138" s="937"/>
      <c r="G138" s="937"/>
      <c r="H138" s="937"/>
      <c r="I138" s="937"/>
      <c r="J138" s="937"/>
      <c r="K138" s="937"/>
      <c r="L138" s="937"/>
      <c r="M138" s="937"/>
      <c r="N138" s="937"/>
      <c r="O138" s="937"/>
      <c r="P138" s="937"/>
      <c r="W138" s="1185"/>
      <c r="X138" s="1185"/>
      <c r="Y138" s="1185"/>
      <c r="Z138" s="1185"/>
      <c r="AA138" s="1185"/>
      <c r="AB138" s="1185"/>
      <c r="AC138" s="1185"/>
      <c r="AD138" s="1185"/>
      <c r="AE138" s="1185"/>
    </row>
    <row r="139" spans="1:31">
      <c r="A139" s="1185"/>
      <c r="B139" s="937"/>
      <c r="C139" s="937"/>
      <c r="D139" s="937"/>
      <c r="E139" s="937"/>
      <c r="F139" s="937"/>
      <c r="G139" s="937"/>
      <c r="H139" s="937"/>
      <c r="I139" s="937"/>
      <c r="J139" s="937"/>
      <c r="K139" s="937"/>
      <c r="L139" s="937"/>
      <c r="M139" s="937"/>
      <c r="N139" s="937"/>
      <c r="O139" s="937"/>
      <c r="P139" s="937"/>
      <c r="W139" s="1185"/>
      <c r="X139" s="1185"/>
      <c r="Y139" s="1185"/>
      <c r="Z139" s="1185"/>
      <c r="AA139" s="1185"/>
      <c r="AB139" s="1185"/>
      <c r="AC139" s="1185"/>
      <c r="AD139" s="1185"/>
      <c r="AE139" s="1185"/>
    </row>
    <row r="140" spans="1:31">
      <c r="A140" s="1185"/>
      <c r="B140" s="937"/>
      <c r="C140" s="937"/>
      <c r="D140" s="937"/>
      <c r="E140" s="937"/>
      <c r="F140" s="937"/>
      <c r="G140" s="937"/>
      <c r="H140" s="937"/>
      <c r="I140" s="937"/>
      <c r="J140" s="937"/>
      <c r="K140" s="937"/>
      <c r="L140" s="937"/>
      <c r="M140" s="937"/>
      <c r="N140" s="937"/>
      <c r="O140" s="937"/>
      <c r="P140" s="937"/>
      <c r="W140" s="1185"/>
      <c r="X140" s="1185"/>
      <c r="Y140" s="1185"/>
      <c r="Z140" s="1185"/>
      <c r="AA140" s="1185"/>
      <c r="AB140" s="1185"/>
      <c r="AC140" s="1185"/>
      <c r="AD140" s="1185"/>
      <c r="AE140" s="1185"/>
    </row>
    <row r="141" spans="1:31">
      <c r="A141" s="1185"/>
      <c r="B141" s="937"/>
      <c r="C141" s="937"/>
      <c r="D141" s="937"/>
      <c r="E141" s="937"/>
      <c r="F141" s="937"/>
      <c r="G141" s="937"/>
      <c r="H141" s="937"/>
      <c r="I141" s="937"/>
      <c r="J141" s="937"/>
      <c r="K141" s="937"/>
      <c r="L141" s="937"/>
      <c r="M141" s="937"/>
      <c r="N141" s="937"/>
      <c r="O141" s="937"/>
      <c r="P141" s="937"/>
      <c r="W141" s="1185"/>
      <c r="X141" s="1185"/>
      <c r="Y141" s="1185"/>
      <c r="Z141" s="1185"/>
      <c r="AA141" s="1185"/>
      <c r="AB141" s="1185"/>
      <c r="AC141" s="1185"/>
      <c r="AD141" s="1185"/>
      <c r="AE141" s="1185"/>
    </row>
    <row r="142" spans="1:31">
      <c r="A142" s="1185"/>
      <c r="B142" s="937"/>
      <c r="C142" s="937"/>
      <c r="D142" s="937"/>
      <c r="E142" s="937"/>
      <c r="F142" s="937"/>
      <c r="G142" s="937"/>
      <c r="H142" s="937"/>
      <c r="I142" s="937"/>
      <c r="J142" s="937"/>
      <c r="K142" s="937"/>
      <c r="L142" s="937"/>
      <c r="M142" s="937"/>
      <c r="N142" s="937"/>
      <c r="O142" s="937"/>
      <c r="P142" s="937"/>
      <c r="W142" s="1185"/>
      <c r="X142" s="1185"/>
      <c r="Y142" s="1185"/>
      <c r="Z142" s="1185"/>
      <c r="AA142" s="1185"/>
      <c r="AB142" s="1185"/>
      <c r="AC142" s="1185"/>
      <c r="AD142" s="1185"/>
      <c r="AE142" s="1185"/>
    </row>
    <row r="143" spans="1:31">
      <c r="A143" s="1185"/>
      <c r="B143" s="937"/>
      <c r="C143" s="937"/>
      <c r="D143" s="937"/>
      <c r="E143" s="937"/>
      <c r="F143" s="937"/>
      <c r="G143" s="937"/>
      <c r="H143" s="937"/>
      <c r="I143" s="937"/>
      <c r="J143" s="937"/>
      <c r="K143" s="937"/>
      <c r="L143" s="937"/>
      <c r="M143" s="937"/>
      <c r="N143" s="937"/>
      <c r="O143" s="937"/>
      <c r="P143" s="937"/>
      <c r="W143" s="1185"/>
      <c r="X143" s="1185"/>
      <c r="Y143" s="1185"/>
      <c r="Z143" s="1185"/>
      <c r="AA143" s="1185"/>
      <c r="AB143" s="1185"/>
      <c r="AC143" s="1185"/>
      <c r="AD143" s="1185"/>
      <c r="AE143" s="1185"/>
    </row>
    <row r="144" spans="1:31">
      <c r="A144" s="1185"/>
      <c r="B144" s="937"/>
      <c r="C144" s="937"/>
      <c r="D144" s="937"/>
      <c r="E144" s="937"/>
      <c r="F144" s="937"/>
      <c r="G144" s="937"/>
      <c r="H144" s="937"/>
      <c r="I144" s="937"/>
      <c r="J144" s="937"/>
      <c r="K144" s="937"/>
      <c r="L144" s="937"/>
      <c r="M144" s="937"/>
      <c r="N144" s="937"/>
      <c r="O144" s="937"/>
      <c r="P144" s="937"/>
      <c r="W144" s="1185"/>
      <c r="X144" s="1185"/>
      <c r="Y144" s="1185"/>
      <c r="Z144" s="1185"/>
      <c r="AA144" s="1185"/>
      <c r="AB144" s="1185"/>
      <c r="AC144" s="1185"/>
      <c r="AD144" s="1185"/>
      <c r="AE144" s="1185"/>
    </row>
    <row r="145" spans="1:31">
      <c r="A145" s="1185"/>
      <c r="B145" s="937"/>
      <c r="C145" s="937"/>
      <c r="D145" s="937"/>
      <c r="E145" s="937"/>
      <c r="F145" s="937"/>
      <c r="G145" s="937"/>
      <c r="H145" s="937"/>
      <c r="I145" s="937"/>
      <c r="J145" s="937"/>
      <c r="K145" s="937"/>
      <c r="L145" s="937"/>
      <c r="M145" s="937"/>
      <c r="N145" s="937"/>
      <c r="O145" s="937"/>
      <c r="P145" s="937"/>
      <c r="W145" s="1185"/>
      <c r="X145" s="1185"/>
      <c r="Y145" s="1185"/>
      <c r="Z145" s="1185"/>
      <c r="AA145" s="1185"/>
      <c r="AB145" s="1185"/>
      <c r="AC145" s="1185"/>
      <c r="AD145" s="1185"/>
      <c r="AE145" s="1185"/>
    </row>
    <row r="146" spans="1:31">
      <c r="A146" s="1185"/>
      <c r="B146" s="937"/>
      <c r="C146" s="937"/>
      <c r="D146" s="937"/>
      <c r="E146" s="937"/>
      <c r="F146" s="937"/>
      <c r="G146" s="937"/>
      <c r="H146" s="937"/>
      <c r="I146" s="937"/>
      <c r="J146" s="937"/>
      <c r="K146" s="937"/>
      <c r="L146" s="937"/>
      <c r="M146" s="937"/>
      <c r="N146" s="937"/>
      <c r="O146" s="937"/>
      <c r="P146" s="937"/>
      <c r="W146" s="1185"/>
      <c r="X146" s="1185"/>
      <c r="Y146" s="1185"/>
      <c r="Z146" s="1185"/>
      <c r="AA146" s="1185"/>
      <c r="AB146" s="1185"/>
      <c r="AC146" s="1185"/>
      <c r="AD146" s="1185"/>
      <c r="AE146" s="1185"/>
    </row>
    <row r="147" spans="1:31">
      <c r="A147" s="1185"/>
      <c r="B147" s="937"/>
      <c r="C147" s="937"/>
      <c r="D147" s="937"/>
      <c r="E147" s="937"/>
      <c r="F147" s="937"/>
      <c r="G147" s="937"/>
      <c r="H147" s="937"/>
      <c r="I147" s="937"/>
      <c r="J147" s="937"/>
      <c r="K147" s="937"/>
      <c r="L147" s="937"/>
      <c r="M147" s="937"/>
      <c r="N147" s="937"/>
      <c r="O147" s="937"/>
      <c r="P147" s="937"/>
      <c r="W147" s="1185"/>
      <c r="X147" s="1185"/>
      <c r="Y147" s="1185"/>
      <c r="Z147" s="1185"/>
      <c r="AA147" s="1185"/>
      <c r="AB147" s="1185"/>
      <c r="AC147" s="1185"/>
      <c r="AD147" s="1185"/>
      <c r="AE147" s="1185"/>
    </row>
    <row r="148" spans="1:31">
      <c r="A148" s="1185"/>
      <c r="B148" s="937"/>
      <c r="C148" s="937"/>
      <c r="D148" s="937"/>
      <c r="E148" s="937"/>
      <c r="F148" s="937"/>
      <c r="G148" s="937"/>
      <c r="H148" s="937"/>
      <c r="I148" s="937"/>
      <c r="J148" s="937"/>
      <c r="K148" s="937"/>
      <c r="L148" s="937"/>
      <c r="M148" s="937"/>
      <c r="N148" s="937"/>
      <c r="O148" s="937"/>
      <c r="P148" s="937"/>
      <c r="W148" s="1185"/>
      <c r="X148" s="1185"/>
      <c r="Y148" s="1185"/>
      <c r="Z148" s="1185"/>
      <c r="AA148" s="1185"/>
      <c r="AB148" s="1185"/>
      <c r="AC148" s="1185"/>
      <c r="AD148" s="1185"/>
      <c r="AE148" s="1185"/>
    </row>
    <row r="149" spans="1:31">
      <c r="A149" s="1185"/>
      <c r="B149" s="937"/>
      <c r="C149" s="937"/>
      <c r="D149" s="937"/>
      <c r="E149" s="937"/>
      <c r="F149" s="937"/>
      <c r="G149" s="937"/>
      <c r="H149" s="937"/>
      <c r="I149" s="937"/>
      <c r="J149" s="937"/>
      <c r="K149" s="937"/>
      <c r="L149" s="937"/>
      <c r="M149" s="937"/>
      <c r="N149" s="937"/>
      <c r="O149" s="937"/>
      <c r="P149" s="937"/>
      <c r="W149" s="1185"/>
      <c r="X149" s="1185"/>
      <c r="Y149" s="1185"/>
      <c r="Z149" s="1185"/>
      <c r="AA149" s="1185"/>
      <c r="AB149" s="1185"/>
      <c r="AC149" s="1185"/>
      <c r="AD149" s="1185"/>
      <c r="AE149" s="1185"/>
    </row>
    <row r="150" spans="1:31">
      <c r="A150" s="1185"/>
      <c r="B150" s="937"/>
      <c r="C150" s="937"/>
      <c r="D150" s="937"/>
      <c r="E150" s="937"/>
      <c r="F150" s="937"/>
      <c r="G150" s="937"/>
      <c r="H150" s="937"/>
      <c r="I150" s="937"/>
      <c r="J150" s="937"/>
      <c r="K150" s="937"/>
      <c r="L150" s="937"/>
      <c r="M150" s="937"/>
      <c r="N150" s="937"/>
      <c r="O150" s="937"/>
      <c r="P150" s="937"/>
      <c r="W150" s="1185"/>
      <c r="X150" s="1185"/>
      <c r="Y150" s="1185"/>
      <c r="Z150" s="1185"/>
      <c r="AA150" s="1185"/>
      <c r="AB150" s="1185"/>
      <c r="AC150" s="1185"/>
      <c r="AD150" s="1185"/>
      <c r="AE150" s="1185"/>
    </row>
    <row r="151" spans="1:31">
      <c r="A151" s="1185"/>
      <c r="B151" s="937"/>
      <c r="C151" s="937"/>
      <c r="D151" s="937"/>
      <c r="E151" s="937"/>
      <c r="F151" s="937"/>
      <c r="G151" s="937"/>
      <c r="H151" s="937"/>
      <c r="I151" s="937"/>
      <c r="J151" s="937"/>
      <c r="K151" s="937"/>
      <c r="L151" s="937"/>
      <c r="M151" s="937"/>
      <c r="N151" s="937"/>
      <c r="O151" s="937"/>
      <c r="P151" s="937"/>
      <c r="W151" s="1185"/>
      <c r="X151" s="1185"/>
      <c r="Y151" s="1185"/>
      <c r="Z151" s="1185"/>
      <c r="AA151" s="1185"/>
      <c r="AB151" s="1185"/>
      <c r="AC151" s="1185"/>
      <c r="AD151" s="1185"/>
      <c r="AE151" s="1185"/>
    </row>
    <row r="152" spans="1:31">
      <c r="A152" s="1185"/>
      <c r="B152" s="937"/>
      <c r="C152" s="937"/>
      <c r="D152" s="937"/>
      <c r="E152" s="937"/>
      <c r="F152" s="937"/>
      <c r="G152" s="937"/>
      <c r="H152" s="937"/>
      <c r="I152" s="937"/>
      <c r="J152" s="937"/>
      <c r="K152" s="937"/>
      <c r="L152" s="937"/>
      <c r="M152" s="937"/>
      <c r="N152" s="937"/>
      <c r="O152" s="937"/>
      <c r="P152" s="937"/>
      <c r="W152" s="1185"/>
      <c r="X152" s="1185"/>
      <c r="Y152" s="1185"/>
      <c r="Z152" s="1185"/>
      <c r="AA152" s="1185"/>
      <c r="AB152" s="1185"/>
      <c r="AC152" s="1185"/>
      <c r="AD152" s="1185"/>
      <c r="AE152" s="1185"/>
    </row>
    <row r="153" spans="1:31">
      <c r="A153" s="1185"/>
      <c r="B153" s="937"/>
      <c r="C153" s="937"/>
      <c r="D153" s="937"/>
      <c r="E153" s="937"/>
      <c r="F153" s="937"/>
      <c r="G153" s="937"/>
      <c r="H153" s="937"/>
      <c r="I153" s="937"/>
      <c r="J153" s="937"/>
      <c r="K153" s="937"/>
      <c r="L153" s="937"/>
      <c r="M153" s="937"/>
      <c r="N153" s="937"/>
      <c r="O153" s="937"/>
      <c r="P153" s="937"/>
      <c r="W153" s="1185"/>
      <c r="X153" s="1185"/>
      <c r="Y153" s="1185"/>
      <c r="Z153" s="1185"/>
      <c r="AA153" s="1185"/>
      <c r="AB153" s="1185"/>
      <c r="AC153" s="1185"/>
      <c r="AD153" s="1185"/>
      <c r="AE153" s="1185"/>
    </row>
    <row r="154" spans="1:31">
      <c r="A154" s="1185"/>
      <c r="B154" s="937"/>
      <c r="C154" s="937"/>
      <c r="D154" s="937"/>
      <c r="E154" s="937"/>
      <c r="F154" s="937"/>
      <c r="G154" s="937"/>
      <c r="H154" s="937"/>
      <c r="I154" s="937"/>
      <c r="J154" s="937"/>
      <c r="K154" s="937"/>
      <c r="L154" s="937"/>
      <c r="M154" s="937"/>
      <c r="N154" s="937"/>
      <c r="O154" s="937"/>
      <c r="P154" s="937"/>
      <c r="W154" s="1185"/>
      <c r="X154" s="1185"/>
      <c r="Y154" s="1185"/>
      <c r="Z154" s="1185"/>
      <c r="AA154" s="1185"/>
      <c r="AB154" s="1185"/>
      <c r="AC154" s="1185"/>
      <c r="AD154" s="1185"/>
      <c r="AE154" s="1185"/>
    </row>
    <row r="155" spans="1:31">
      <c r="A155" s="1185"/>
      <c r="B155" s="937"/>
      <c r="C155" s="937"/>
      <c r="D155" s="937"/>
      <c r="E155" s="937"/>
      <c r="F155" s="937"/>
      <c r="G155" s="937"/>
      <c r="H155" s="937"/>
      <c r="I155" s="937"/>
      <c r="J155" s="937"/>
      <c r="K155" s="937"/>
      <c r="L155" s="937"/>
      <c r="M155" s="937"/>
      <c r="N155" s="937"/>
      <c r="O155" s="937"/>
      <c r="P155" s="937"/>
      <c r="W155" s="1185"/>
      <c r="X155" s="1185"/>
      <c r="Y155" s="1185"/>
      <c r="Z155" s="1185"/>
      <c r="AA155" s="1185"/>
      <c r="AB155" s="1185"/>
      <c r="AC155" s="1185"/>
      <c r="AD155" s="1185"/>
      <c r="AE155" s="1185"/>
    </row>
    <row r="156" spans="1:31">
      <c r="A156" s="1185"/>
      <c r="B156" s="937"/>
      <c r="C156" s="937"/>
      <c r="D156" s="937"/>
      <c r="E156" s="937"/>
      <c r="F156" s="937"/>
      <c r="G156" s="937"/>
      <c r="H156" s="937"/>
      <c r="I156" s="937"/>
      <c r="J156" s="937"/>
      <c r="K156" s="937"/>
      <c r="L156" s="937"/>
      <c r="M156" s="937"/>
      <c r="N156" s="937"/>
      <c r="O156" s="937"/>
      <c r="P156" s="937"/>
      <c r="W156" s="1185"/>
      <c r="X156" s="1185"/>
      <c r="Y156" s="1185"/>
      <c r="Z156" s="1185"/>
      <c r="AA156" s="1185"/>
      <c r="AB156" s="1185"/>
      <c r="AC156" s="1185"/>
      <c r="AD156" s="1185"/>
      <c r="AE156" s="1185"/>
    </row>
    <row r="157" spans="1:31">
      <c r="A157" s="1185"/>
      <c r="B157" s="937"/>
      <c r="C157" s="937"/>
      <c r="D157" s="937"/>
      <c r="E157" s="937"/>
      <c r="F157" s="937"/>
      <c r="G157" s="937"/>
      <c r="H157" s="937"/>
      <c r="I157" s="937"/>
      <c r="J157" s="937"/>
      <c r="K157" s="937"/>
      <c r="L157" s="937"/>
      <c r="M157" s="937"/>
      <c r="N157" s="937"/>
      <c r="O157" s="937"/>
      <c r="P157" s="937"/>
      <c r="W157" s="1185"/>
      <c r="X157" s="1185"/>
      <c r="Y157" s="1185"/>
      <c r="Z157" s="1185"/>
      <c r="AA157" s="1185"/>
      <c r="AB157" s="1185"/>
      <c r="AC157" s="1185"/>
      <c r="AD157" s="1185"/>
      <c r="AE157" s="1185"/>
    </row>
    <row r="158" spans="1:31">
      <c r="A158" s="1185"/>
      <c r="B158" s="937"/>
      <c r="C158" s="937"/>
      <c r="D158" s="937"/>
      <c r="E158" s="937"/>
      <c r="F158" s="937"/>
      <c r="G158" s="937"/>
      <c r="H158" s="937"/>
      <c r="I158" s="937"/>
      <c r="J158" s="937"/>
      <c r="K158" s="937"/>
      <c r="L158" s="937"/>
      <c r="M158" s="937"/>
      <c r="N158" s="937"/>
      <c r="O158" s="937"/>
      <c r="P158" s="937"/>
      <c r="W158" s="1185"/>
      <c r="X158" s="1185"/>
      <c r="Y158" s="1185"/>
      <c r="Z158" s="1185"/>
      <c r="AA158" s="1185"/>
      <c r="AB158" s="1185"/>
      <c r="AC158" s="1185"/>
      <c r="AD158" s="1185"/>
      <c r="AE158" s="1185"/>
    </row>
    <row r="159" spans="1:31">
      <c r="A159" s="1185"/>
      <c r="B159" s="937"/>
      <c r="C159" s="937"/>
      <c r="D159" s="937"/>
      <c r="E159" s="937"/>
      <c r="F159" s="937"/>
      <c r="G159" s="937"/>
      <c r="H159" s="937"/>
      <c r="I159" s="937"/>
      <c r="J159" s="937"/>
      <c r="K159" s="937"/>
      <c r="L159" s="937"/>
      <c r="M159" s="937"/>
      <c r="N159" s="937"/>
      <c r="O159" s="937"/>
      <c r="P159" s="937"/>
      <c r="W159" s="1185"/>
      <c r="X159" s="1185"/>
      <c r="Y159" s="1185"/>
      <c r="Z159" s="1185"/>
      <c r="AA159" s="1185"/>
      <c r="AB159" s="1185"/>
      <c r="AC159" s="1185"/>
      <c r="AD159" s="1185"/>
      <c r="AE159" s="1185"/>
    </row>
    <row r="160" spans="1:31">
      <c r="A160" s="1185"/>
      <c r="B160" s="937"/>
      <c r="C160" s="937"/>
      <c r="D160" s="937"/>
      <c r="E160" s="937"/>
      <c r="F160" s="937"/>
      <c r="G160" s="937"/>
      <c r="H160" s="937"/>
      <c r="I160" s="937"/>
      <c r="J160" s="937"/>
      <c r="K160" s="937"/>
      <c r="L160" s="937"/>
      <c r="M160" s="937"/>
      <c r="N160" s="937"/>
      <c r="O160" s="937"/>
      <c r="P160" s="937"/>
      <c r="W160" s="1185"/>
      <c r="X160" s="1185"/>
      <c r="Y160" s="1185"/>
      <c r="Z160" s="1185"/>
      <c r="AA160" s="1185"/>
      <c r="AB160" s="1185"/>
      <c r="AC160" s="1185"/>
      <c r="AD160" s="1185"/>
      <c r="AE160" s="1185"/>
    </row>
    <row r="161" spans="1:31">
      <c r="A161" s="1185"/>
      <c r="B161" s="937"/>
      <c r="C161" s="937"/>
      <c r="D161" s="937"/>
      <c r="E161" s="937"/>
      <c r="F161" s="937"/>
      <c r="G161" s="937"/>
      <c r="H161" s="937"/>
      <c r="I161" s="937"/>
      <c r="J161" s="937"/>
      <c r="K161" s="937"/>
      <c r="L161" s="937"/>
      <c r="M161" s="937"/>
      <c r="N161" s="937"/>
      <c r="O161" s="937"/>
      <c r="P161" s="937"/>
      <c r="W161" s="1185"/>
      <c r="X161" s="1185"/>
      <c r="Y161" s="1185"/>
      <c r="Z161" s="1185"/>
      <c r="AA161" s="1185"/>
      <c r="AB161" s="1185"/>
      <c r="AC161" s="1185"/>
      <c r="AD161" s="1185"/>
      <c r="AE161" s="1185"/>
    </row>
    <row r="162" spans="1:31">
      <c r="A162" s="1185"/>
      <c r="B162" s="937"/>
      <c r="C162" s="937"/>
      <c r="D162" s="937"/>
      <c r="E162" s="937"/>
      <c r="F162" s="937"/>
      <c r="G162" s="937"/>
      <c r="H162" s="937"/>
      <c r="I162" s="937"/>
      <c r="J162" s="937"/>
      <c r="K162" s="937"/>
      <c r="L162" s="937"/>
      <c r="M162" s="937"/>
      <c r="N162" s="937"/>
      <c r="O162" s="937"/>
      <c r="P162" s="937"/>
      <c r="W162" s="1185"/>
      <c r="X162" s="1185"/>
      <c r="Y162" s="1185"/>
      <c r="Z162" s="1185"/>
      <c r="AA162" s="1185"/>
      <c r="AB162" s="1185"/>
      <c r="AC162" s="1185"/>
      <c r="AD162" s="1185"/>
      <c r="AE162" s="1185"/>
    </row>
    <row r="163" spans="1:31">
      <c r="A163" s="1185"/>
      <c r="B163" s="937"/>
      <c r="C163" s="937"/>
      <c r="D163" s="937"/>
      <c r="E163" s="937"/>
      <c r="F163" s="937"/>
      <c r="G163" s="937"/>
      <c r="H163" s="937"/>
      <c r="I163" s="937"/>
      <c r="J163" s="937"/>
      <c r="K163" s="937"/>
      <c r="L163" s="937"/>
      <c r="M163" s="937"/>
      <c r="N163" s="937"/>
      <c r="O163" s="937"/>
      <c r="P163" s="937"/>
      <c r="W163" s="1185"/>
      <c r="X163" s="1185"/>
      <c r="Y163" s="1185"/>
      <c r="Z163" s="1185"/>
      <c r="AA163" s="1185"/>
      <c r="AB163" s="1185"/>
      <c r="AC163" s="1185"/>
      <c r="AD163" s="1185"/>
      <c r="AE163" s="1185"/>
    </row>
    <row r="164" spans="1:31">
      <c r="A164" s="1185"/>
      <c r="B164" s="937"/>
      <c r="C164" s="937"/>
      <c r="D164" s="937"/>
      <c r="E164" s="937"/>
      <c r="F164" s="937"/>
      <c r="G164" s="937"/>
      <c r="H164" s="937"/>
      <c r="I164" s="937"/>
      <c r="J164" s="937"/>
      <c r="K164" s="937"/>
      <c r="L164" s="937"/>
      <c r="M164" s="937"/>
      <c r="N164" s="937"/>
      <c r="O164" s="937"/>
      <c r="P164" s="937"/>
      <c r="W164" s="1185"/>
      <c r="X164" s="1185"/>
      <c r="Y164" s="1185"/>
      <c r="Z164" s="1185"/>
      <c r="AA164" s="1185"/>
      <c r="AB164" s="1185"/>
      <c r="AC164" s="1185"/>
      <c r="AD164" s="1185"/>
      <c r="AE164" s="1185"/>
    </row>
    <row r="165" spans="1:31">
      <c r="A165" s="1185"/>
      <c r="B165" s="937"/>
      <c r="C165" s="937"/>
      <c r="D165" s="937"/>
      <c r="E165" s="937"/>
      <c r="F165" s="937"/>
      <c r="G165" s="937"/>
      <c r="H165" s="937"/>
      <c r="I165" s="937"/>
      <c r="J165" s="937"/>
      <c r="K165" s="937"/>
      <c r="L165" s="937"/>
      <c r="M165" s="937"/>
      <c r="N165" s="937"/>
      <c r="O165" s="937"/>
      <c r="P165" s="937"/>
      <c r="W165" s="1185"/>
      <c r="X165" s="1185"/>
      <c r="Y165" s="1185"/>
      <c r="Z165" s="1185"/>
      <c r="AA165" s="1185"/>
      <c r="AB165" s="1185"/>
      <c r="AC165" s="1185"/>
      <c r="AD165" s="1185"/>
      <c r="AE165" s="1185"/>
    </row>
    <row r="166" spans="1:31">
      <c r="A166" s="1185"/>
      <c r="B166" s="937"/>
      <c r="C166" s="937"/>
      <c r="D166" s="937"/>
      <c r="E166" s="937"/>
      <c r="F166" s="937"/>
      <c r="G166" s="937"/>
      <c r="H166" s="937"/>
      <c r="I166" s="937"/>
      <c r="J166" s="937"/>
      <c r="K166" s="937"/>
      <c r="L166" s="937"/>
      <c r="M166" s="937"/>
      <c r="N166" s="937"/>
      <c r="O166" s="937"/>
      <c r="P166" s="937"/>
      <c r="W166" s="1185"/>
      <c r="X166" s="1185"/>
      <c r="Y166" s="1185"/>
      <c r="Z166" s="1185"/>
      <c r="AA166" s="1185"/>
      <c r="AB166" s="1185"/>
      <c r="AC166" s="1185"/>
      <c r="AD166" s="1185"/>
      <c r="AE166" s="1185"/>
    </row>
    <row r="167" spans="1:31">
      <c r="A167" s="1185"/>
      <c r="B167" s="937"/>
      <c r="C167" s="937"/>
      <c r="D167" s="937"/>
      <c r="E167" s="937"/>
      <c r="F167" s="937"/>
      <c r="G167" s="937"/>
      <c r="H167" s="937"/>
      <c r="I167" s="937"/>
      <c r="J167" s="937"/>
      <c r="K167" s="937"/>
      <c r="L167" s="937"/>
      <c r="M167" s="937"/>
      <c r="N167" s="937"/>
      <c r="O167" s="937"/>
      <c r="P167" s="937"/>
      <c r="W167" s="1185"/>
      <c r="X167" s="1185"/>
      <c r="Y167" s="1185"/>
      <c r="Z167" s="1185"/>
      <c r="AA167" s="1185"/>
      <c r="AB167" s="1185"/>
      <c r="AC167" s="1185"/>
      <c r="AD167" s="1185"/>
      <c r="AE167" s="1185"/>
    </row>
    <row r="168" spans="1:31">
      <c r="A168" s="1185"/>
      <c r="B168" s="937"/>
      <c r="C168" s="937"/>
      <c r="D168" s="937"/>
      <c r="E168" s="937"/>
      <c r="F168" s="937"/>
      <c r="G168" s="937"/>
      <c r="H168" s="937"/>
      <c r="I168" s="937"/>
      <c r="J168" s="937"/>
      <c r="K168" s="937"/>
      <c r="L168" s="937"/>
      <c r="M168" s="937"/>
      <c r="N168" s="937"/>
      <c r="O168" s="937"/>
      <c r="P168" s="937"/>
      <c r="W168" s="1185"/>
      <c r="X168" s="1185"/>
      <c r="Y168" s="1185"/>
      <c r="Z168" s="1185"/>
      <c r="AA168" s="1185"/>
      <c r="AB168" s="1185"/>
      <c r="AC168" s="1185"/>
      <c r="AD168" s="1185"/>
      <c r="AE168" s="1185"/>
    </row>
    <row r="169" spans="1:31">
      <c r="A169" s="1185"/>
      <c r="B169" s="937"/>
      <c r="C169" s="937"/>
      <c r="D169" s="937"/>
      <c r="E169" s="937"/>
      <c r="F169" s="937"/>
      <c r="G169" s="937"/>
      <c r="H169" s="937"/>
      <c r="I169" s="937"/>
      <c r="J169" s="937"/>
      <c r="K169" s="937"/>
      <c r="L169" s="937"/>
      <c r="M169" s="937"/>
      <c r="N169" s="937"/>
      <c r="O169" s="937"/>
      <c r="P169" s="937"/>
      <c r="W169" s="1185"/>
      <c r="X169" s="1185"/>
      <c r="Y169" s="1185"/>
      <c r="Z169" s="1185"/>
      <c r="AA169" s="1185"/>
      <c r="AB169" s="1185"/>
      <c r="AC169" s="1185"/>
      <c r="AD169" s="1185"/>
      <c r="AE169" s="1185"/>
    </row>
    <row r="170" spans="1:31">
      <c r="A170" s="1185"/>
      <c r="B170" s="937"/>
      <c r="C170" s="937"/>
      <c r="D170" s="937"/>
      <c r="E170" s="937"/>
      <c r="F170" s="937"/>
      <c r="G170" s="937"/>
      <c r="H170" s="937"/>
      <c r="I170" s="937"/>
      <c r="J170" s="937"/>
      <c r="K170" s="937"/>
      <c r="L170" s="937"/>
      <c r="M170" s="937"/>
      <c r="N170" s="937"/>
      <c r="O170" s="937"/>
      <c r="P170" s="937"/>
      <c r="W170" s="1185"/>
      <c r="X170" s="1185"/>
      <c r="Y170" s="1185"/>
      <c r="Z170" s="1185"/>
      <c r="AA170" s="1185"/>
      <c r="AB170" s="1185"/>
      <c r="AC170" s="1185"/>
      <c r="AD170" s="1185"/>
      <c r="AE170" s="1185"/>
    </row>
    <row r="171" spans="1:31">
      <c r="A171" s="1185"/>
      <c r="B171" s="937"/>
      <c r="C171" s="937"/>
      <c r="D171" s="937"/>
      <c r="E171" s="937"/>
      <c r="F171" s="937"/>
      <c r="G171" s="937"/>
      <c r="H171" s="937"/>
      <c r="I171" s="937"/>
      <c r="J171" s="937"/>
      <c r="K171" s="937"/>
      <c r="L171" s="937"/>
      <c r="M171" s="937"/>
      <c r="N171" s="937"/>
      <c r="O171" s="937"/>
      <c r="P171" s="937"/>
      <c r="W171" s="1185"/>
      <c r="X171" s="1185"/>
      <c r="Y171" s="1185"/>
      <c r="Z171" s="1185"/>
      <c r="AA171" s="1185"/>
      <c r="AB171" s="1185"/>
      <c r="AC171" s="1185"/>
      <c r="AD171" s="1185"/>
      <c r="AE171" s="1185"/>
    </row>
    <row r="172" spans="1:31">
      <c r="A172" s="1185"/>
      <c r="B172" s="937"/>
      <c r="C172" s="937"/>
      <c r="D172" s="937"/>
      <c r="E172" s="937"/>
      <c r="F172" s="937"/>
      <c r="G172" s="937"/>
      <c r="H172" s="937"/>
      <c r="I172" s="937"/>
      <c r="J172" s="937"/>
      <c r="K172" s="937"/>
      <c r="L172" s="937"/>
      <c r="M172" s="937"/>
      <c r="N172" s="937"/>
      <c r="O172" s="937"/>
      <c r="P172" s="937"/>
      <c r="W172" s="1185"/>
      <c r="X172" s="1185"/>
      <c r="Y172" s="1185"/>
      <c r="Z172" s="1185"/>
      <c r="AA172" s="1185"/>
      <c r="AB172" s="1185"/>
      <c r="AC172" s="1185"/>
      <c r="AD172" s="1185"/>
      <c r="AE172" s="1185"/>
    </row>
    <row r="173" spans="1:31">
      <c r="A173" s="1185"/>
      <c r="B173" s="937"/>
      <c r="C173" s="937"/>
      <c r="D173" s="937"/>
      <c r="E173" s="937"/>
      <c r="F173" s="937"/>
      <c r="G173" s="937"/>
      <c r="H173" s="937"/>
      <c r="I173" s="937"/>
      <c r="J173" s="937"/>
      <c r="K173" s="937"/>
      <c r="L173" s="937"/>
      <c r="M173" s="937"/>
      <c r="N173" s="937"/>
      <c r="O173" s="937"/>
      <c r="P173" s="937"/>
      <c r="W173" s="1185"/>
      <c r="X173" s="1185"/>
      <c r="Y173" s="1185"/>
      <c r="Z173" s="1185"/>
      <c r="AA173" s="1185"/>
      <c r="AB173" s="1185"/>
      <c r="AC173" s="1185"/>
      <c r="AD173" s="1185"/>
      <c r="AE173" s="1185"/>
    </row>
    <row r="174" spans="1:31">
      <c r="A174" s="1185"/>
      <c r="B174" s="937"/>
      <c r="C174" s="937"/>
      <c r="D174" s="937"/>
      <c r="E174" s="937"/>
      <c r="F174" s="937"/>
      <c r="G174" s="937"/>
      <c r="H174" s="937"/>
      <c r="I174" s="937"/>
      <c r="J174" s="937"/>
      <c r="K174" s="937"/>
      <c r="L174" s="937"/>
      <c r="M174" s="937"/>
      <c r="N174" s="937"/>
      <c r="O174" s="937"/>
      <c r="P174" s="937"/>
      <c r="W174" s="1185"/>
      <c r="X174" s="1185"/>
      <c r="Y174" s="1185"/>
      <c r="Z174" s="1185"/>
      <c r="AA174" s="1185"/>
      <c r="AB174" s="1185"/>
      <c r="AC174" s="1185"/>
      <c r="AD174" s="1185"/>
      <c r="AE174" s="1185"/>
    </row>
    <row r="175" spans="1:31">
      <c r="A175" s="1185"/>
      <c r="B175" s="937"/>
      <c r="C175" s="937"/>
      <c r="D175" s="937"/>
      <c r="E175" s="937"/>
      <c r="F175" s="937"/>
      <c r="G175" s="937"/>
      <c r="H175" s="937"/>
      <c r="I175" s="937"/>
      <c r="J175" s="937"/>
      <c r="K175" s="937"/>
      <c r="L175" s="937"/>
      <c r="M175" s="937"/>
      <c r="N175" s="937"/>
      <c r="O175" s="937"/>
      <c r="P175" s="937"/>
      <c r="W175" s="1185"/>
      <c r="X175" s="1185"/>
      <c r="Y175" s="1185"/>
      <c r="Z175" s="1185"/>
      <c r="AA175" s="1185"/>
      <c r="AB175" s="1185"/>
      <c r="AC175" s="1185"/>
      <c r="AD175" s="1185"/>
      <c r="AE175" s="1185"/>
    </row>
    <row r="176" spans="1:31">
      <c r="A176" s="1185"/>
      <c r="B176" s="937"/>
      <c r="C176" s="937"/>
      <c r="D176" s="937"/>
      <c r="E176" s="937"/>
      <c r="F176" s="937"/>
      <c r="G176" s="937"/>
      <c r="H176" s="937"/>
      <c r="I176" s="937"/>
      <c r="J176" s="937"/>
      <c r="K176" s="937"/>
      <c r="L176" s="937"/>
      <c r="M176" s="937"/>
      <c r="N176" s="937"/>
      <c r="O176" s="937"/>
      <c r="P176" s="937"/>
      <c r="W176" s="1185"/>
      <c r="X176" s="1185"/>
      <c r="Y176" s="1185"/>
      <c r="Z176" s="1185"/>
      <c r="AA176" s="1185"/>
      <c r="AB176" s="1185"/>
      <c r="AC176" s="1185"/>
      <c r="AD176" s="1185"/>
      <c r="AE176" s="1185"/>
    </row>
    <row r="177" spans="1:31">
      <c r="A177" s="1185"/>
      <c r="B177" s="937"/>
      <c r="C177" s="937"/>
      <c r="D177" s="937"/>
      <c r="E177" s="937"/>
      <c r="F177" s="937"/>
      <c r="G177" s="937"/>
      <c r="H177" s="937"/>
      <c r="I177" s="937"/>
      <c r="J177" s="937"/>
      <c r="K177" s="937"/>
      <c r="L177" s="937"/>
      <c r="M177" s="937"/>
      <c r="N177" s="937"/>
      <c r="O177" s="937"/>
      <c r="P177" s="937"/>
      <c r="W177" s="1185"/>
      <c r="X177" s="1185"/>
      <c r="Y177" s="1185"/>
      <c r="Z177" s="1185"/>
      <c r="AA177" s="1185"/>
      <c r="AB177" s="1185"/>
      <c r="AC177" s="1185"/>
      <c r="AD177" s="1185"/>
      <c r="AE177" s="1185"/>
    </row>
    <row r="178" spans="1:31">
      <c r="A178" s="1185"/>
      <c r="B178" s="937"/>
      <c r="C178" s="937"/>
      <c r="D178" s="937"/>
      <c r="E178" s="937"/>
      <c r="F178" s="937"/>
      <c r="G178" s="937"/>
      <c r="H178" s="937"/>
      <c r="I178" s="937"/>
      <c r="J178" s="937"/>
      <c r="K178" s="937"/>
      <c r="L178" s="937"/>
      <c r="M178" s="937"/>
      <c r="N178" s="937"/>
      <c r="O178" s="937"/>
      <c r="P178" s="937"/>
      <c r="W178" s="1185"/>
      <c r="X178" s="1185"/>
      <c r="Y178" s="1185"/>
      <c r="Z178" s="1185"/>
      <c r="AA178" s="1185"/>
      <c r="AB178" s="1185"/>
      <c r="AC178" s="1185"/>
      <c r="AD178" s="1185"/>
      <c r="AE178" s="1185"/>
    </row>
    <row r="179" spans="1:31">
      <c r="A179" s="1185"/>
      <c r="B179" s="937"/>
      <c r="C179" s="937"/>
      <c r="D179" s="937"/>
      <c r="E179" s="937"/>
      <c r="F179" s="937"/>
      <c r="G179" s="937"/>
      <c r="H179" s="937"/>
      <c r="I179" s="937"/>
      <c r="J179" s="937"/>
      <c r="K179" s="937"/>
      <c r="L179" s="937"/>
      <c r="M179" s="937"/>
      <c r="N179" s="937"/>
      <c r="O179" s="937"/>
      <c r="P179" s="937"/>
      <c r="W179" s="1185"/>
      <c r="X179" s="1185"/>
      <c r="Y179" s="1185"/>
      <c r="Z179" s="1185"/>
      <c r="AA179" s="1185"/>
      <c r="AB179" s="1185"/>
      <c r="AC179" s="1185"/>
      <c r="AD179" s="1185"/>
      <c r="AE179" s="1185"/>
    </row>
    <row r="180" spans="1:31">
      <c r="A180" s="1185"/>
      <c r="B180" s="937"/>
      <c r="C180" s="937"/>
      <c r="D180" s="937"/>
      <c r="E180" s="937"/>
      <c r="F180" s="937"/>
      <c r="G180" s="937"/>
      <c r="H180" s="937"/>
      <c r="I180" s="937"/>
      <c r="J180" s="937"/>
      <c r="K180" s="937"/>
      <c r="L180" s="937"/>
      <c r="M180" s="937"/>
      <c r="N180" s="937"/>
      <c r="O180" s="937"/>
      <c r="P180" s="937"/>
      <c r="W180" s="1185"/>
      <c r="X180" s="1185"/>
      <c r="Y180" s="1185"/>
      <c r="Z180" s="1185"/>
      <c r="AA180" s="1185"/>
      <c r="AB180" s="1185"/>
      <c r="AC180" s="1185"/>
      <c r="AD180" s="1185"/>
      <c r="AE180" s="1185"/>
    </row>
    <row r="181" spans="1:31">
      <c r="A181" s="1185"/>
      <c r="B181" s="937"/>
      <c r="C181" s="937"/>
      <c r="D181" s="937"/>
      <c r="E181" s="937"/>
      <c r="F181" s="937"/>
      <c r="G181" s="937"/>
      <c r="H181" s="937"/>
      <c r="I181" s="937"/>
      <c r="J181" s="937"/>
      <c r="K181" s="937"/>
      <c r="L181" s="937"/>
      <c r="M181" s="937"/>
      <c r="N181" s="937"/>
      <c r="O181" s="937"/>
      <c r="P181" s="937"/>
      <c r="W181" s="1185"/>
      <c r="X181" s="1185"/>
      <c r="Y181" s="1185"/>
      <c r="Z181" s="1185"/>
      <c r="AA181" s="1185"/>
      <c r="AB181" s="1185"/>
      <c r="AC181" s="1185"/>
      <c r="AD181" s="1185"/>
      <c r="AE181" s="1185"/>
    </row>
    <row r="182" spans="1:31">
      <c r="A182" s="1185"/>
      <c r="B182" s="937"/>
      <c r="C182" s="937"/>
      <c r="D182" s="937"/>
      <c r="E182" s="937"/>
      <c r="F182" s="937"/>
      <c r="G182" s="937"/>
      <c r="H182" s="937"/>
      <c r="I182" s="937"/>
      <c r="J182" s="937"/>
      <c r="K182" s="937"/>
      <c r="L182" s="937"/>
      <c r="M182" s="937"/>
      <c r="N182" s="937"/>
      <c r="O182" s="937"/>
      <c r="P182" s="937"/>
      <c r="W182" s="1185"/>
      <c r="X182" s="1185"/>
      <c r="Y182" s="1185"/>
      <c r="Z182" s="1185"/>
      <c r="AA182" s="1185"/>
      <c r="AB182" s="1185"/>
      <c r="AC182" s="1185"/>
      <c r="AD182" s="1185"/>
      <c r="AE182" s="1185"/>
    </row>
    <row r="183" spans="1:31">
      <c r="A183" s="1185"/>
      <c r="B183" s="937"/>
      <c r="C183" s="937"/>
      <c r="D183" s="937"/>
      <c r="E183" s="937"/>
      <c r="F183" s="937"/>
      <c r="G183" s="937"/>
      <c r="H183" s="937"/>
      <c r="I183" s="937"/>
      <c r="J183" s="937"/>
      <c r="K183" s="937"/>
      <c r="L183" s="937"/>
      <c r="M183" s="937"/>
      <c r="N183" s="937"/>
      <c r="O183" s="937"/>
      <c r="P183" s="937"/>
      <c r="W183" s="1185"/>
      <c r="X183" s="1185"/>
      <c r="Y183" s="1185"/>
      <c r="Z183" s="1185"/>
      <c r="AA183" s="1185"/>
      <c r="AB183" s="1185"/>
      <c r="AC183" s="1185"/>
      <c r="AD183" s="1185"/>
      <c r="AE183" s="1185"/>
    </row>
    <row r="184" spans="1:31">
      <c r="A184" s="1185"/>
      <c r="B184" s="937"/>
      <c r="C184" s="937"/>
      <c r="D184" s="937"/>
      <c r="E184" s="937"/>
      <c r="F184" s="937"/>
      <c r="G184" s="937"/>
      <c r="H184" s="937"/>
      <c r="I184" s="937"/>
      <c r="J184" s="937"/>
      <c r="K184" s="937"/>
      <c r="L184" s="937"/>
      <c r="M184" s="937"/>
      <c r="N184" s="937"/>
      <c r="O184" s="937"/>
      <c r="P184" s="937"/>
      <c r="W184" s="1185"/>
      <c r="X184" s="1185"/>
      <c r="Y184" s="1185"/>
      <c r="Z184" s="1185"/>
      <c r="AA184" s="1185"/>
      <c r="AB184" s="1185"/>
      <c r="AC184" s="1185"/>
      <c r="AD184" s="1185"/>
      <c r="AE184" s="1185"/>
    </row>
    <row r="185" spans="1:31">
      <c r="A185" s="1185"/>
      <c r="B185" s="937"/>
      <c r="C185" s="937"/>
      <c r="D185" s="937"/>
      <c r="E185" s="937"/>
      <c r="F185" s="937"/>
      <c r="G185" s="937"/>
      <c r="H185" s="937"/>
      <c r="I185" s="937"/>
      <c r="J185" s="937"/>
      <c r="K185" s="937"/>
      <c r="L185" s="937"/>
      <c r="M185" s="937"/>
      <c r="N185" s="937"/>
      <c r="O185" s="937"/>
      <c r="P185" s="937"/>
      <c r="W185" s="1185"/>
      <c r="X185" s="1185"/>
      <c r="Y185" s="1185"/>
      <c r="Z185" s="1185"/>
      <c r="AA185" s="1185"/>
      <c r="AB185" s="1185"/>
      <c r="AC185" s="1185"/>
      <c r="AD185" s="1185"/>
      <c r="AE185" s="1185"/>
    </row>
    <row r="186" spans="1:31">
      <c r="A186" s="1185"/>
      <c r="B186" s="937"/>
      <c r="C186" s="937"/>
      <c r="D186" s="937"/>
      <c r="E186" s="937"/>
      <c r="F186" s="937"/>
      <c r="G186" s="937"/>
      <c r="H186" s="937"/>
      <c r="I186" s="937"/>
      <c r="J186" s="937"/>
      <c r="K186" s="937"/>
      <c r="L186" s="937"/>
      <c r="M186" s="937"/>
      <c r="N186" s="937"/>
      <c r="O186" s="937"/>
      <c r="P186" s="937"/>
      <c r="W186" s="1185"/>
      <c r="X186" s="1185"/>
      <c r="Y186" s="1185"/>
      <c r="Z186" s="1185"/>
      <c r="AA186" s="1185"/>
      <c r="AB186" s="1185"/>
      <c r="AC186" s="1185"/>
      <c r="AD186" s="1185"/>
      <c r="AE186" s="1185"/>
    </row>
    <row r="187" spans="1:31">
      <c r="A187" s="1185"/>
      <c r="B187" s="937"/>
      <c r="C187" s="937"/>
      <c r="D187" s="937"/>
      <c r="E187" s="937"/>
      <c r="F187" s="937"/>
      <c r="G187" s="937"/>
      <c r="H187" s="937"/>
      <c r="I187" s="937"/>
      <c r="J187" s="937"/>
      <c r="K187" s="937"/>
      <c r="L187" s="937"/>
      <c r="M187" s="937"/>
      <c r="N187" s="937"/>
      <c r="O187" s="937"/>
      <c r="P187" s="937"/>
      <c r="W187" s="1185"/>
      <c r="X187" s="1185"/>
      <c r="Y187" s="1185"/>
      <c r="Z187" s="1185"/>
      <c r="AA187" s="1185"/>
      <c r="AB187" s="1185"/>
      <c r="AC187" s="1185"/>
      <c r="AD187" s="1185"/>
      <c r="AE187" s="1185"/>
    </row>
    <row r="188" spans="1:31">
      <c r="A188" s="1185"/>
      <c r="B188" s="937"/>
      <c r="C188" s="937"/>
      <c r="D188" s="937"/>
      <c r="E188" s="937"/>
      <c r="F188" s="937"/>
      <c r="G188" s="937"/>
      <c r="H188" s="937"/>
      <c r="I188" s="937"/>
      <c r="J188" s="937"/>
      <c r="K188" s="937"/>
      <c r="L188" s="937"/>
      <c r="M188" s="937"/>
      <c r="N188" s="937"/>
      <c r="O188" s="937"/>
      <c r="P188" s="937"/>
      <c r="W188" s="1185"/>
      <c r="X188" s="1185"/>
      <c r="Y188" s="1185"/>
      <c r="Z188" s="1185"/>
      <c r="AA188" s="1185"/>
      <c r="AB188" s="1185"/>
      <c r="AC188" s="1185"/>
      <c r="AD188" s="1185"/>
      <c r="AE188" s="1185"/>
    </row>
    <row r="189" spans="1:31">
      <c r="A189" s="1185"/>
      <c r="B189" s="937"/>
      <c r="C189" s="937"/>
      <c r="D189" s="937"/>
      <c r="E189" s="937"/>
      <c r="F189" s="937"/>
      <c r="G189" s="937"/>
      <c r="H189" s="937"/>
      <c r="I189" s="937"/>
      <c r="J189" s="937"/>
      <c r="K189" s="937"/>
      <c r="L189" s="937"/>
      <c r="M189" s="937"/>
      <c r="N189" s="937"/>
      <c r="O189" s="937"/>
      <c r="P189" s="937"/>
      <c r="W189" s="1185"/>
      <c r="X189" s="1185"/>
      <c r="Y189" s="1185"/>
      <c r="Z189" s="1185"/>
      <c r="AA189" s="1185"/>
      <c r="AB189" s="1185"/>
      <c r="AC189" s="1185"/>
      <c r="AD189" s="1185"/>
      <c r="AE189" s="1185"/>
    </row>
    <row r="190" spans="1:31">
      <c r="A190" s="1185"/>
      <c r="B190" s="937"/>
      <c r="C190" s="937"/>
      <c r="D190" s="937"/>
      <c r="E190" s="937"/>
      <c r="F190" s="937"/>
      <c r="G190" s="937"/>
      <c r="H190" s="937"/>
      <c r="I190" s="937"/>
      <c r="J190" s="937"/>
      <c r="K190" s="937"/>
      <c r="L190" s="937"/>
      <c r="M190" s="937"/>
      <c r="N190" s="937"/>
      <c r="O190" s="937"/>
      <c r="P190" s="937"/>
      <c r="W190" s="1185"/>
      <c r="X190" s="1185"/>
      <c r="Y190" s="1185"/>
      <c r="Z190" s="1185"/>
      <c r="AA190" s="1185"/>
      <c r="AB190" s="1185"/>
      <c r="AC190" s="1185"/>
      <c r="AD190" s="1185"/>
      <c r="AE190" s="1185"/>
    </row>
    <row r="191" spans="1:31">
      <c r="A191" s="1185"/>
      <c r="B191" s="937"/>
      <c r="C191" s="937"/>
      <c r="D191" s="937"/>
      <c r="E191" s="937"/>
      <c r="F191" s="937"/>
      <c r="G191" s="937"/>
      <c r="H191" s="937"/>
      <c r="I191" s="937"/>
      <c r="J191" s="937"/>
      <c r="K191" s="937"/>
      <c r="L191" s="937"/>
      <c r="M191" s="937"/>
      <c r="N191" s="937"/>
      <c r="O191" s="937"/>
      <c r="P191" s="937"/>
      <c r="W191" s="1185"/>
      <c r="X191" s="1185"/>
      <c r="Y191" s="1185"/>
      <c r="Z191" s="1185"/>
      <c r="AA191" s="1185"/>
      <c r="AB191" s="1185"/>
      <c r="AC191" s="1185"/>
      <c r="AD191" s="1185"/>
      <c r="AE191" s="1185"/>
    </row>
    <row r="192" spans="1:31">
      <c r="A192" s="1185"/>
      <c r="B192" s="937"/>
      <c r="C192" s="937"/>
      <c r="D192" s="937"/>
      <c r="E192" s="937"/>
      <c r="F192" s="937"/>
      <c r="G192" s="937"/>
      <c r="H192" s="937"/>
      <c r="I192" s="937"/>
      <c r="J192" s="937"/>
      <c r="K192" s="937"/>
      <c r="L192" s="937"/>
      <c r="M192" s="937"/>
      <c r="N192" s="937"/>
      <c r="O192" s="937"/>
      <c r="P192" s="937"/>
      <c r="W192" s="1185"/>
      <c r="X192" s="1185"/>
      <c r="Y192" s="1185"/>
      <c r="Z192" s="1185"/>
      <c r="AA192" s="1185"/>
      <c r="AB192" s="1185"/>
      <c r="AC192" s="1185"/>
      <c r="AD192" s="1185"/>
      <c r="AE192" s="1185"/>
    </row>
    <row r="193" spans="1:31">
      <c r="A193" s="1185"/>
      <c r="B193" s="937"/>
      <c r="C193" s="937"/>
      <c r="D193" s="937"/>
      <c r="E193" s="937"/>
      <c r="F193" s="937"/>
      <c r="G193" s="937"/>
      <c r="H193" s="937"/>
      <c r="I193" s="937"/>
      <c r="J193" s="937"/>
      <c r="K193" s="937"/>
      <c r="L193" s="937"/>
      <c r="M193" s="937"/>
      <c r="N193" s="937"/>
      <c r="O193" s="937"/>
      <c r="P193" s="937"/>
      <c r="W193" s="1185"/>
      <c r="X193" s="1185"/>
      <c r="Y193" s="1185"/>
      <c r="Z193" s="1185"/>
      <c r="AA193" s="1185"/>
      <c r="AB193" s="1185"/>
      <c r="AC193" s="1185"/>
      <c r="AD193" s="1185"/>
      <c r="AE193" s="1185"/>
    </row>
    <row r="194" spans="1:31">
      <c r="A194" s="1185"/>
      <c r="B194" s="937"/>
      <c r="C194" s="937"/>
      <c r="D194" s="937"/>
      <c r="E194" s="937"/>
      <c r="F194" s="937"/>
      <c r="G194" s="937"/>
      <c r="H194" s="937"/>
      <c r="I194" s="937"/>
      <c r="J194" s="937"/>
      <c r="K194" s="937"/>
      <c r="L194" s="937"/>
      <c r="M194" s="937"/>
      <c r="N194" s="937"/>
      <c r="O194" s="937"/>
      <c r="P194" s="937"/>
      <c r="W194" s="1185"/>
      <c r="X194" s="1185"/>
      <c r="Y194" s="1185"/>
      <c r="Z194" s="1185"/>
      <c r="AA194" s="1185"/>
      <c r="AB194" s="1185"/>
      <c r="AC194" s="1185"/>
      <c r="AD194" s="1185"/>
      <c r="AE194" s="1185"/>
    </row>
    <row r="195" spans="1:31">
      <c r="A195" s="1185"/>
      <c r="B195" s="937"/>
      <c r="C195" s="937"/>
      <c r="D195" s="937"/>
      <c r="E195" s="937"/>
      <c r="F195" s="937"/>
      <c r="G195" s="937"/>
      <c r="H195" s="937"/>
      <c r="I195" s="937"/>
      <c r="J195" s="937"/>
      <c r="K195" s="937"/>
      <c r="L195" s="937"/>
      <c r="M195" s="937"/>
      <c r="N195" s="937"/>
      <c r="O195" s="937"/>
      <c r="P195" s="937"/>
      <c r="W195" s="1185"/>
      <c r="X195" s="1185"/>
      <c r="Y195" s="1185"/>
      <c r="Z195" s="1185"/>
      <c r="AA195" s="1185"/>
      <c r="AB195" s="1185"/>
      <c r="AC195" s="1185"/>
      <c r="AD195" s="1185"/>
      <c r="AE195" s="1185"/>
    </row>
    <row r="196" spans="1:31">
      <c r="A196" s="1185"/>
      <c r="B196" s="937"/>
      <c r="C196" s="937"/>
      <c r="D196" s="937"/>
      <c r="E196" s="937"/>
      <c r="F196" s="937"/>
      <c r="G196" s="937"/>
      <c r="H196" s="937"/>
      <c r="I196" s="937"/>
      <c r="J196" s="937"/>
      <c r="K196" s="937"/>
      <c r="L196" s="937"/>
      <c r="M196" s="937"/>
      <c r="N196" s="937"/>
      <c r="O196" s="937"/>
      <c r="P196" s="937"/>
      <c r="W196" s="1185"/>
      <c r="X196" s="1185"/>
      <c r="Y196" s="1185"/>
      <c r="Z196" s="1185"/>
      <c r="AA196" s="1185"/>
      <c r="AB196" s="1185"/>
      <c r="AC196" s="1185"/>
      <c r="AD196" s="1185"/>
      <c r="AE196" s="1185"/>
    </row>
    <row r="197" spans="1:31">
      <c r="A197" s="1185"/>
      <c r="B197" s="937"/>
      <c r="C197" s="937"/>
      <c r="D197" s="937"/>
      <c r="E197" s="937"/>
      <c r="F197" s="937"/>
      <c r="G197" s="937"/>
      <c r="H197" s="937"/>
      <c r="I197" s="937"/>
      <c r="J197" s="937"/>
      <c r="K197" s="937"/>
      <c r="L197" s="937"/>
      <c r="M197" s="937"/>
      <c r="N197" s="937"/>
      <c r="O197" s="937"/>
      <c r="P197" s="937"/>
      <c r="W197" s="1185"/>
      <c r="X197" s="1185"/>
      <c r="Y197" s="1185"/>
      <c r="Z197" s="1185"/>
      <c r="AA197" s="1185"/>
      <c r="AB197" s="1185"/>
      <c r="AC197" s="1185"/>
      <c r="AD197" s="1185"/>
      <c r="AE197" s="1185"/>
    </row>
    <row r="198" spans="1:31">
      <c r="A198" s="1185"/>
      <c r="B198" s="937"/>
      <c r="C198" s="937"/>
      <c r="D198" s="937"/>
      <c r="E198" s="937"/>
      <c r="F198" s="937"/>
      <c r="G198" s="937"/>
      <c r="H198" s="937"/>
      <c r="I198" s="937"/>
      <c r="J198" s="937"/>
      <c r="K198" s="937"/>
      <c r="L198" s="937"/>
      <c r="M198" s="937"/>
      <c r="N198" s="937"/>
      <c r="O198" s="937"/>
      <c r="P198" s="937"/>
      <c r="W198" s="1185"/>
      <c r="X198" s="1185"/>
      <c r="Y198" s="1185"/>
      <c r="Z198" s="1185"/>
      <c r="AA198" s="1185"/>
      <c r="AB198" s="1185"/>
      <c r="AC198" s="1185"/>
      <c r="AD198" s="1185"/>
      <c r="AE198" s="1185"/>
    </row>
    <row r="199" spans="1:31">
      <c r="A199" s="1185"/>
      <c r="B199" s="937"/>
      <c r="C199" s="937"/>
      <c r="D199" s="937"/>
      <c r="E199" s="937"/>
      <c r="F199" s="937"/>
      <c r="G199" s="937"/>
      <c r="H199" s="937"/>
      <c r="I199" s="937"/>
      <c r="J199" s="937"/>
      <c r="K199" s="937"/>
      <c r="L199" s="937"/>
      <c r="M199" s="937"/>
      <c r="N199" s="937"/>
      <c r="O199" s="937"/>
      <c r="P199" s="937"/>
      <c r="W199" s="1185"/>
      <c r="X199" s="1185"/>
      <c r="Y199" s="1185"/>
      <c r="Z199" s="1185"/>
      <c r="AA199" s="1185"/>
      <c r="AB199" s="1185"/>
      <c r="AC199" s="1185"/>
      <c r="AD199" s="1185"/>
      <c r="AE199" s="1185"/>
    </row>
    <row r="200" spans="1:31">
      <c r="A200" s="1185"/>
      <c r="B200" s="937"/>
      <c r="C200" s="937"/>
      <c r="D200" s="937"/>
      <c r="E200" s="937"/>
      <c r="F200" s="937"/>
      <c r="G200" s="937"/>
      <c r="H200" s="937"/>
      <c r="I200" s="937"/>
      <c r="J200" s="937"/>
      <c r="K200" s="937"/>
      <c r="L200" s="937"/>
      <c r="M200" s="937"/>
      <c r="N200" s="937"/>
      <c r="O200" s="937"/>
      <c r="P200" s="937"/>
      <c r="W200" s="1185"/>
      <c r="X200" s="1185"/>
      <c r="Y200" s="1185"/>
      <c r="Z200" s="1185"/>
      <c r="AA200" s="1185"/>
      <c r="AB200" s="1185"/>
      <c r="AC200" s="1185"/>
      <c r="AD200" s="1185"/>
      <c r="AE200" s="1185"/>
    </row>
    <row r="201" spans="1:31">
      <c r="A201" s="1185"/>
      <c r="B201" s="937"/>
      <c r="C201" s="937"/>
      <c r="D201" s="937"/>
      <c r="E201" s="937"/>
      <c r="F201" s="937"/>
      <c r="G201" s="937"/>
      <c r="H201" s="937"/>
      <c r="I201" s="937"/>
      <c r="J201" s="937"/>
      <c r="K201" s="937"/>
      <c r="L201" s="937"/>
      <c r="M201" s="937"/>
      <c r="N201" s="937"/>
      <c r="O201" s="937"/>
      <c r="P201" s="937"/>
      <c r="W201" s="1185"/>
      <c r="X201" s="1185"/>
      <c r="Y201" s="1185"/>
      <c r="Z201" s="1185"/>
      <c r="AA201" s="1185"/>
      <c r="AB201" s="1185"/>
      <c r="AC201" s="1185"/>
      <c r="AD201" s="1185"/>
      <c r="AE201" s="1185"/>
    </row>
    <row r="202" spans="1:31">
      <c r="A202" s="1185"/>
      <c r="B202" s="937"/>
      <c r="C202" s="937"/>
      <c r="D202" s="937"/>
      <c r="E202" s="937"/>
      <c r="F202" s="937"/>
      <c r="G202" s="937"/>
      <c r="H202" s="937"/>
      <c r="I202" s="937"/>
      <c r="J202" s="937"/>
      <c r="K202" s="937"/>
      <c r="L202" s="937"/>
      <c r="M202" s="937"/>
      <c r="N202" s="937"/>
      <c r="O202" s="937"/>
      <c r="P202" s="937"/>
      <c r="W202" s="1185"/>
      <c r="X202" s="1185"/>
      <c r="Y202" s="1185"/>
      <c r="Z202" s="1185"/>
      <c r="AA202" s="1185"/>
      <c r="AB202" s="1185"/>
      <c r="AC202" s="1185"/>
      <c r="AD202" s="1185"/>
      <c r="AE202" s="1185"/>
    </row>
    <row r="203" spans="1:31">
      <c r="A203" s="1185"/>
      <c r="B203" s="937"/>
      <c r="C203" s="937"/>
      <c r="D203" s="937"/>
      <c r="E203" s="937"/>
      <c r="F203" s="937"/>
      <c r="G203" s="937"/>
      <c r="H203" s="937"/>
      <c r="I203" s="937"/>
      <c r="J203" s="937"/>
      <c r="K203" s="937"/>
      <c r="L203" s="937"/>
      <c r="M203" s="937"/>
      <c r="N203" s="937"/>
      <c r="O203" s="937"/>
      <c r="P203" s="937"/>
      <c r="W203" s="1185"/>
      <c r="X203" s="1185"/>
      <c r="Y203" s="1185"/>
      <c r="Z203" s="1185"/>
      <c r="AA203" s="1185"/>
      <c r="AB203" s="1185"/>
      <c r="AC203" s="1185"/>
      <c r="AD203" s="1185"/>
      <c r="AE203" s="1185"/>
    </row>
    <row r="204" spans="1:31">
      <c r="A204" s="1185"/>
      <c r="B204" s="937"/>
      <c r="C204" s="937"/>
      <c r="D204" s="937"/>
      <c r="E204" s="937"/>
      <c r="F204" s="937"/>
      <c r="G204" s="937"/>
      <c r="H204" s="937"/>
      <c r="I204" s="937"/>
      <c r="J204" s="937"/>
      <c r="K204" s="937"/>
      <c r="L204" s="937"/>
      <c r="M204" s="937"/>
      <c r="N204" s="937"/>
      <c r="O204" s="937"/>
      <c r="P204" s="937"/>
      <c r="W204" s="1185"/>
      <c r="X204" s="1185"/>
      <c r="Y204" s="1185"/>
      <c r="Z204" s="1185"/>
      <c r="AA204" s="1185"/>
      <c r="AB204" s="1185"/>
      <c r="AC204" s="1185"/>
      <c r="AD204" s="1185"/>
      <c r="AE204" s="1185"/>
    </row>
    <row r="205" spans="1:31">
      <c r="A205" s="1185"/>
      <c r="B205" s="937"/>
      <c r="C205" s="937"/>
      <c r="D205" s="937"/>
      <c r="E205" s="937"/>
      <c r="F205" s="937"/>
      <c r="G205" s="937"/>
      <c r="H205" s="937"/>
      <c r="I205" s="937"/>
      <c r="J205" s="937"/>
      <c r="K205" s="937"/>
      <c r="L205" s="937"/>
      <c r="M205" s="937"/>
      <c r="N205" s="937"/>
      <c r="O205" s="937"/>
      <c r="P205" s="937"/>
      <c r="W205" s="1185"/>
      <c r="X205" s="1185"/>
      <c r="Y205" s="1185"/>
      <c r="Z205" s="1185"/>
      <c r="AA205" s="1185"/>
      <c r="AB205" s="1185"/>
      <c r="AC205" s="1185"/>
      <c r="AD205" s="1185"/>
      <c r="AE205" s="1185"/>
    </row>
    <row r="206" spans="1:31">
      <c r="A206" s="1185"/>
      <c r="B206" s="937"/>
      <c r="C206" s="937"/>
      <c r="D206" s="937"/>
      <c r="E206" s="937"/>
      <c r="F206" s="937"/>
      <c r="G206" s="937"/>
      <c r="H206" s="937"/>
      <c r="I206" s="937"/>
      <c r="J206" s="937"/>
      <c r="K206" s="937"/>
      <c r="L206" s="937"/>
      <c r="M206" s="937"/>
      <c r="N206" s="937"/>
      <c r="O206" s="937"/>
      <c r="P206" s="937"/>
      <c r="W206" s="1185"/>
      <c r="X206" s="1185"/>
      <c r="Y206" s="1185"/>
      <c r="Z206" s="1185"/>
      <c r="AA206" s="1185"/>
      <c r="AB206" s="1185"/>
      <c r="AC206" s="1185"/>
      <c r="AD206" s="1185"/>
      <c r="AE206" s="1185"/>
    </row>
    <row r="207" spans="1:31">
      <c r="A207" s="1185"/>
      <c r="B207" s="937"/>
      <c r="C207" s="937"/>
      <c r="D207" s="937"/>
      <c r="E207" s="937"/>
      <c r="F207" s="937"/>
      <c r="G207" s="937"/>
      <c r="H207" s="937"/>
      <c r="I207" s="937"/>
      <c r="J207" s="937"/>
      <c r="K207" s="937"/>
      <c r="L207" s="937"/>
      <c r="M207" s="937"/>
      <c r="N207" s="937"/>
      <c r="O207" s="937"/>
      <c r="P207" s="937"/>
      <c r="W207" s="1185"/>
      <c r="X207" s="1185"/>
      <c r="Y207" s="1185"/>
      <c r="Z207" s="1185"/>
      <c r="AA207" s="1185"/>
      <c r="AB207" s="1185"/>
      <c r="AC207" s="1185"/>
      <c r="AD207" s="1185"/>
      <c r="AE207" s="1185"/>
    </row>
    <row r="208" spans="1:31">
      <c r="A208" s="1185"/>
      <c r="B208" s="937"/>
      <c r="C208" s="937"/>
      <c r="D208" s="937"/>
      <c r="E208" s="937"/>
      <c r="F208" s="937"/>
      <c r="G208" s="937"/>
      <c r="H208" s="937"/>
      <c r="I208" s="937"/>
      <c r="J208" s="937"/>
      <c r="K208" s="937"/>
      <c r="L208" s="937"/>
      <c r="M208" s="937"/>
      <c r="N208" s="937"/>
      <c r="O208" s="937"/>
      <c r="P208" s="937"/>
      <c r="W208" s="1185"/>
      <c r="X208" s="1185"/>
      <c r="Y208" s="1185"/>
      <c r="Z208" s="1185"/>
      <c r="AA208" s="1185"/>
      <c r="AB208" s="1185"/>
      <c r="AC208" s="1185"/>
      <c r="AD208" s="1185"/>
      <c r="AE208" s="1185"/>
    </row>
    <row r="209" spans="1:31">
      <c r="A209" s="1185"/>
      <c r="B209" s="937"/>
      <c r="C209" s="937"/>
      <c r="D209" s="937"/>
      <c r="E209" s="937"/>
      <c r="F209" s="937"/>
      <c r="G209" s="937"/>
      <c r="H209" s="937"/>
      <c r="I209" s="937"/>
      <c r="J209" s="937"/>
      <c r="K209" s="937"/>
      <c r="L209" s="937"/>
      <c r="M209" s="937"/>
      <c r="N209" s="937"/>
      <c r="O209" s="937"/>
      <c r="P209" s="937"/>
      <c r="W209" s="1185"/>
      <c r="X209" s="1185"/>
      <c r="Y209" s="1185"/>
      <c r="Z209" s="1185"/>
      <c r="AA209" s="1185"/>
      <c r="AB209" s="1185"/>
      <c r="AC209" s="1185"/>
      <c r="AD209" s="1185"/>
      <c r="AE209" s="1185"/>
    </row>
    <row r="210" spans="1:31">
      <c r="A210" s="1185"/>
      <c r="B210" s="937"/>
      <c r="C210" s="937"/>
      <c r="D210" s="937"/>
      <c r="E210" s="937"/>
      <c r="F210" s="937"/>
      <c r="G210" s="937"/>
      <c r="H210" s="937"/>
      <c r="I210" s="937"/>
      <c r="J210" s="937"/>
      <c r="K210" s="937"/>
      <c r="L210" s="937"/>
      <c r="M210" s="937"/>
      <c r="N210" s="937"/>
      <c r="O210" s="937"/>
      <c r="P210" s="937"/>
      <c r="W210" s="1185"/>
      <c r="X210" s="1185"/>
      <c r="Y210" s="1185"/>
      <c r="Z210" s="1185"/>
      <c r="AA210" s="1185"/>
      <c r="AB210" s="1185"/>
      <c r="AC210" s="1185"/>
      <c r="AD210" s="1185"/>
      <c r="AE210" s="1185"/>
    </row>
    <row r="211" spans="1:31">
      <c r="A211" s="1185"/>
      <c r="B211" s="937"/>
      <c r="C211" s="937"/>
      <c r="D211" s="937"/>
      <c r="E211" s="937"/>
      <c r="F211" s="937"/>
      <c r="G211" s="937"/>
      <c r="H211" s="937"/>
      <c r="I211" s="937"/>
      <c r="J211" s="937"/>
      <c r="K211" s="937"/>
      <c r="L211" s="937"/>
      <c r="M211" s="937"/>
      <c r="N211" s="937"/>
      <c r="O211" s="937"/>
      <c r="P211" s="937"/>
      <c r="W211" s="1185"/>
      <c r="X211" s="1185"/>
      <c r="Y211" s="1185"/>
      <c r="Z211" s="1185"/>
      <c r="AA211" s="1185"/>
      <c r="AB211" s="1185"/>
      <c r="AC211" s="1185"/>
      <c r="AD211" s="1185"/>
      <c r="AE211" s="1185"/>
    </row>
    <row r="212" spans="1:31">
      <c r="A212" s="1185"/>
      <c r="B212" s="937"/>
      <c r="C212" s="937"/>
      <c r="D212" s="937"/>
      <c r="E212" s="937"/>
      <c r="F212" s="937"/>
      <c r="G212" s="937"/>
      <c r="H212" s="937"/>
      <c r="I212" s="937"/>
      <c r="J212" s="937"/>
      <c r="K212" s="937"/>
      <c r="L212" s="937"/>
      <c r="M212" s="937"/>
      <c r="N212" s="937"/>
      <c r="O212" s="937"/>
      <c r="P212" s="937"/>
      <c r="W212" s="1185"/>
      <c r="X212" s="1185"/>
      <c r="Y212" s="1185"/>
      <c r="Z212" s="1185"/>
      <c r="AA212" s="1185"/>
      <c r="AB212" s="1185"/>
      <c r="AC212" s="1185"/>
      <c r="AD212" s="1185"/>
      <c r="AE212" s="1185"/>
    </row>
    <row r="213" spans="1:31">
      <c r="A213" s="1185"/>
      <c r="B213" s="937"/>
      <c r="C213" s="937"/>
      <c r="D213" s="937"/>
      <c r="E213" s="937"/>
      <c r="F213" s="937"/>
      <c r="G213" s="937"/>
      <c r="H213" s="937"/>
      <c r="I213" s="937"/>
      <c r="J213" s="937"/>
      <c r="K213" s="937"/>
      <c r="L213" s="937"/>
      <c r="M213" s="937"/>
      <c r="N213" s="937"/>
      <c r="O213" s="937"/>
      <c r="P213" s="937"/>
      <c r="W213" s="1185"/>
      <c r="X213" s="1185"/>
      <c r="Y213" s="1185"/>
      <c r="Z213" s="1185"/>
      <c r="AA213" s="1185"/>
      <c r="AB213" s="1185"/>
      <c r="AC213" s="1185"/>
      <c r="AD213" s="1185"/>
      <c r="AE213" s="1185"/>
    </row>
    <row r="214" spans="1:31">
      <c r="A214" s="1185"/>
      <c r="B214" s="937"/>
      <c r="C214" s="937"/>
      <c r="D214" s="937"/>
      <c r="E214" s="937"/>
      <c r="F214" s="937"/>
      <c r="G214" s="937"/>
      <c r="H214" s="937"/>
      <c r="I214" s="937"/>
      <c r="J214" s="937"/>
      <c r="K214" s="937"/>
      <c r="L214" s="937"/>
      <c r="M214" s="937"/>
      <c r="N214" s="937"/>
      <c r="O214" s="937"/>
      <c r="P214" s="937"/>
      <c r="W214" s="1185"/>
      <c r="X214" s="1185"/>
      <c r="Y214" s="1185"/>
      <c r="Z214" s="1185"/>
      <c r="AA214" s="1185"/>
      <c r="AB214" s="1185"/>
      <c r="AC214" s="1185"/>
      <c r="AD214" s="1185"/>
      <c r="AE214" s="1185"/>
    </row>
    <row r="215" spans="1:31">
      <c r="A215" s="1185"/>
      <c r="B215" s="937"/>
      <c r="C215" s="937"/>
      <c r="D215" s="937"/>
      <c r="E215" s="937"/>
      <c r="F215" s="937"/>
      <c r="G215" s="937"/>
      <c r="H215" s="937"/>
      <c r="I215" s="937"/>
      <c r="J215" s="937"/>
      <c r="K215" s="937"/>
      <c r="L215" s="937"/>
      <c r="M215" s="937"/>
      <c r="N215" s="937"/>
      <c r="O215" s="937"/>
      <c r="P215" s="937"/>
      <c r="W215" s="1185"/>
      <c r="X215" s="1185"/>
      <c r="Y215" s="1185"/>
      <c r="Z215" s="1185"/>
      <c r="AA215" s="1185"/>
      <c r="AB215" s="1185"/>
      <c r="AC215" s="1185"/>
      <c r="AD215" s="1185"/>
      <c r="AE215" s="1185"/>
    </row>
    <row r="216" spans="1:31">
      <c r="A216" s="1185"/>
      <c r="B216" s="937"/>
      <c r="C216" s="937"/>
      <c r="D216" s="937"/>
      <c r="E216" s="937"/>
      <c r="F216" s="937"/>
      <c r="G216" s="937"/>
      <c r="H216" s="937"/>
      <c r="I216" s="937"/>
      <c r="J216" s="937"/>
      <c r="K216" s="937"/>
      <c r="L216" s="937"/>
      <c r="M216" s="937"/>
      <c r="N216" s="937"/>
      <c r="O216" s="937"/>
      <c r="P216" s="937"/>
      <c r="W216" s="1185"/>
      <c r="X216" s="1185"/>
      <c r="Y216" s="1185"/>
      <c r="Z216" s="1185"/>
      <c r="AA216" s="1185"/>
      <c r="AB216" s="1185"/>
      <c r="AC216" s="1185"/>
      <c r="AD216" s="1185"/>
      <c r="AE216" s="1185"/>
    </row>
    <row r="217" spans="1:31">
      <c r="A217" s="1185"/>
      <c r="B217" s="937"/>
      <c r="C217" s="937"/>
      <c r="D217" s="937"/>
      <c r="E217" s="937"/>
      <c r="F217" s="937"/>
      <c r="G217" s="937"/>
      <c r="H217" s="937"/>
      <c r="I217" s="937"/>
      <c r="J217" s="937"/>
      <c r="K217" s="937"/>
      <c r="L217" s="937"/>
      <c r="M217" s="937"/>
      <c r="N217" s="937"/>
      <c r="O217" s="937"/>
      <c r="P217" s="937"/>
      <c r="W217" s="1185"/>
      <c r="X217" s="1185"/>
      <c r="Y217" s="1185"/>
      <c r="Z217" s="1185"/>
      <c r="AA217" s="1185"/>
      <c r="AB217" s="1185"/>
      <c r="AC217" s="1185"/>
      <c r="AD217" s="1185"/>
      <c r="AE217" s="1185"/>
    </row>
    <row r="218" spans="1:31">
      <c r="A218" s="1185"/>
      <c r="B218" s="937"/>
      <c r="C218" s="937"/>
      <c r="D218" s="937"/>
      <c r="E218" s="937"/>
      <c r="F218" s="937"/>
      <c r="G218" s="937"/>
      <c r="H218" s="937"/>
      <c r="I218" s="937"/>
      <c r="J218" s="937"/>
      <c r="K218" s="937"/>
      <c r="L218" s="937"/>
      <c r="M218" s="937"/>
      <c r="N218" s="937"/>
      <c r="O218" s="937"/>
      <c r="P218" s="937"/>
      <c r="W218" s="1185"/>
      <c r="X218" s="1185"/>
      <c r="Y218" s="1185"/>
      <c r="Z218" s="1185"/>
      <c r="AA218" s="1185"/>
      <c r="AB218" s="1185"/>
      <c r="AC218" s="1185"/>
      <c r="AD218" s="1185"/>
      <c r="AE218" s="1185"/>
    </row>
    <row r="219" spans="1:31">
      <c r="A219" s="1185"/>
      <c r="B219" s="937"/>
      <c r="C219" s="937"/>
      <c r="D219" s="937"/>
      <c r="E219" s="937"/>
      <c r="F219" s="937"/>
      <c r="G219" s="937"/>
      <c r="H219" s="937"/>
      <c r="I219" s="937"/>
      <c r="J219" s="937"/>
      <c r="K219" s="937"/>
      <c r="L219" s="937"/>
      <c r="M219" s="937"/>
      <c r="N219" s="937"/>
      <c r="O219" s="937"/>
      <c r="P219" s="937"/>
      <c r="W219" s="1185"/>
      <c r="X219" s="1185"/>
      <c r="Y219" s="1185"/>
      <c r="Z219" s="1185"/>
      <c r="AA219" s="1185"/>
      <c r="AB219" s="1185"/>
      <c r="AC219" s="1185"/>
      <c r="AD219" s="1185"/>
      <c r="AE219" s="1185"/>
    </row>
    <row r="220" spans="1:31">
      <c r="A220" s="1185"/>
      <c r="B220" s="937"/>
      <c r="C220" s="937"/>
      <c r="D220" s="937"/>
      <c r="E220" s="937"/>
      <c r="F220" s="937"/>
      <c r="G220" s="937"/>
      <c r="H220" s="937"/>
      <c r="I220" s="937"/>
      <c r="J220" s="937"/>
      <c r="K220" s="937"/>
      <c r="L220" s="937"/>
      <c r="M220" s="937"/>
      <c r="N220" s="937"/>
      <c r="O220" s="937"/>
      <c r="P220" s="937"/>
      <c r="W220" s="1185"/>
      <c r="X220" s="1185"/>
      <c r="Y220" s="1185"/>
      <c r="Z220" s="1185"/>
      <c r="AA220" s="1185"/>
      <c r="AB220" s="1185"/>
      <c r="AC220" s="1185"/>
      <c r="AD220" s="1185"/>
      <c r="AE220" s="1185"/>
    </row>
    <row r="221" spans="1:31">
      <c r="A221" s="1185"/>
      <c r="B221" s="937"/>
      <c r="C221" s="937"/>
      <c r="D221" s="937"/>
      <c r="E221" s="937"/>
      <c r="F221" s="937"/>
      <c r="G221" s="937"/>
      <c r="H221" s="937"/>
      <c r="I221" s="937"/>
      <c r="J221" s="937"/>
      <c r="K221" s="937"/>
      <c r="L221" s="937"/>
      <c r="M221" s="937"/>
      <c r="N221" s="937"/>
      <c r="O221" s="937"/>
      <c r="P221" s="937"/>
      <c r="W221" s="1185"/>
      <c r="X221" s="1185"/>
      <c r="Y221" s="1185"/>
      <c r="Z221" s="1185"/>
      <c r="AA221" s="1185"/>
      <c r="AB221" s="1185"/>
      <c r="AC221" s="1185"/>
      <c r="AD221" s="1185"/>
      <c r="AE221" s="1185"/>
    </row>
    <row r="222" spans="1:31">
      <c r="A222" s="1185"/>
      <c r="B222" s="937"/>
      <c r="C222" s="937"/>
      <c r="D222" s="937"/>
      <c r="E222" s="937"/>
      <c r="F222" s="937"/>
      <c r="G222" s="937"/>
      <c r="H222" s="937"/>
      <c r="I222" s="937"/>
      <c r="J222" s="937"/>
      <c r="K222" s="937"/>
      <c r="L222" s="937"/>
      <c r="M222" s="937"/>
      <c r="N222" s="937"/>
      <c r="O222" s="937"/>
      <c r="P222" s="937"/>
      <c r="W222" s="1185"/>
      <c r="X222" s="1185"/>
      <c r="Y222" s="1185"/>
      <c r="Z222" s="1185"/>
      <c r="AA222" s="1185"/>
      <c r="AB222" s="1185"/>
      <c r="AC222" s="1185"/>
      <c r="AD222" s="1185"/>
      <c r="AE222" s="1185"/>
    </row>
    <row r="223" spans="1:31">
      <c r="A223" s="1185"/>
      <c r="B223" s="937"/>
      <c r="C223" s="937"/>
      <c r="D223" s="937"/>
      <c r="E223" s="937"/>
      <c r="F223" s="937"/>
      <c r="G223" s="937"/>
      <c r="H223" s="937"/>
      <c r="I223" s="937"/>
      <c r="J223" s="937"/>
      <c r="K223" s="937"/>
      <c r="L223" s="937"/>
      <c r="M223" s="937"/>
      <c r="N223" s="937"/>
      <c r="O223" s="937"/>
      <c r="P223" s="937"/>
      <c r="W223" s="1185"/>
      <c r="X223" s="1185"/>
      <c r="Y223" s="1185"/>
      <c r="Z223" s="1185"/>
      <c r="AA223" s="1185"/>
      <c r="AB223" s="1185"/>
      <c r="AC223" s="1185"/>
      <c r="AD223" s="1185"/>
      <c r="AE223" s="1185"/>
    </row>
    <row r="224" spans="1:31">
      <c r="A224" s="1185"/>
      <c r="B224" s="937"/>
      <c r="C224" s="937"/>
      <c r="D224" s="937"/>
      <c r="E224" s="937"/>
      <c r="F224" s="937"/>
      <c r="G224" s="937"/>
      <c r="H224" s="937"/>
      <c r="I224" s="937"/>
      <c r="J224" s="937"/>
      <c r="K224" s="937"/>
      <c r="L224" s="937"/>
      <c r="M224" s="937"/>
      <c r="N224" s="937"/>
      <c r="O224" s="937"/>
      <c r="P224" s="937"/>
      <c r="W224" s="1185"/>
      <c r="X224" s="1185"/>
      <c r="Y224" s="1185"/>
      <c r="Z224" s="1185"/>
      <c r="AA224" s="1185"/>
      <c r="AB224" s="1185"/>
      <c r="AC224" s="1185"/>
      <c r="AD224" s="1185"/>
      <c r="AE224" s="1185"/>
    </row>
    <row r="225" spans="1:31">
      <c r="A225" s="1185"/>
      <c r="B225" s="937"/>
      <c r="C225" s="937"/>
      <c r="D225" s="937"/>
      <c r="E225" s="937"/>
      <c r="F225" s="937"/>
      <c r="G225" s="937"/>
      <c r="H225" s="937"/>
      <c r="I225" s="937"/>
      <c r="J225" s="937"/>
      <c r="K225" s="937"/>
      <c r="L225" s="937"/>
      <c r="M225" s="937"/>
      <c r="N225" s="937"/>
      <c r="O225" s="937"/>
      <c r="P225" s="937"/>
      <c r="W225" s="1185"/>
      <c r="X225" s="1185"/>
      <c r="Y225" s="1185"/>
      <c r="Z225" s="1185"/>
      <c r="AA225" s="1185"/>
      <c r="AB225" s="1185"/>
      <c r="AC225" s="1185"/>
      <c r="AD225" s="1185"/>
      <c r="AE225" s="1185"/>
    </row>
    <row r="226" spans="1:31">
      <c r="A226" s="1185"/>
      <c r="B226" s="937"/>
      <c r="C226" s="937"/>
      <c r="D226" s="937"/>
      <c r="E226" s="937"/>
      <c r="F226" s="937"/>
      <c r="G226" s="937"/>
      <c r="H226" s="937"/>
      <c r="I226" s="937"/>
      <c r="J226" s="937"/>
      <c r="K226" s="937"/>
      <c r="L226" s="937"/>
      <c r="M226" s="937"/>
      <c r="N226" s="937"/>
      <c r="O226" s="937"/>
      <c r="P226" s="937"/>
      <c r="W226" s="1185"/>
      <c r="X226" s="1185"/>
      <c r="Y226" s="1185"/>
      <c r="Z226" s="1185"/>
      <c r="AA226" s="1185"/>
      <c r="AB226" s="1185"/>
      <c r="AC226" s="1185"/>
      <c r="AD226" s="1185"/>
      <c r="AE226" s="1185"/>
    </row>
    <row r="227" spans="1:31">
      <c r="A227" s="1185"/>
      <c r="B227" s="937"/>
      <c r="C227" s="937"/>
      <c r="D227" s="937"/>
      <c r="E227" s="937"/>
      <c r="F227" s="937"/>
      <c r="G227" s="937"/>
      <c r="H227" s="937"/>
      <c r="I227" s="937"/>
      <c r="J227" s="937"/>
      <c r="K227" s="937"/>
      <c r="L227" s="937"/>
      <c r="M227" s="937"/>
      <c r="N227" s="937"/>
      <c r="O227" s="937"/>
      <c r="P227" s="937"/>
      <c r="W227" s="1185"/>
      <c r="X227" s="1185"/>
      <c r="Y227" s="1185"/>
      <c r="Z227" s="1185"/>
      <c r="AA227" s="1185"/>
      <c r="AB227" s="1185"/>
      <c r="AC227" s="1185"/>
      <c r="AD227" s="1185"/>
      <c r="AE227" s="1185"/>
    </row>
    <row r="228" spans="1:31">
      <c r="A228" s="1185"/>
      <c r="B228" s="937"/>
      <c r="C228" s="937"/>
      <c r="D228" s="937"/>
      <c r="E228" s="937"/>
      <c r="F228" s="937"/>
      <c r="G228" s="937"/>
      <c r="H228" s="937"/>
      <c r="I228" s="937"/>
      <c r="J228" s="937"/>
      <c r="K228" s="937"/>
      <c r="L228" s="937"/>
      <c r="M228" s="937"/>
      <c r="N228" s="937"/>
      <c r="O228" s="937"/>
      <c r="P228" s="937"/>
      <c r="W228" s="1185"/>
      <c r="X228" s="1185"/>
      <c r="Y228" s="1185"/>
      <c r="Z228" s="1185"/>
      <c r="AA228" s="1185"/>
      <c r="AB228" s="1185"/>
      <c r="AC228" s="1185"/>
      <c r="AD228" s="1185"/>
      <c r="AE228" s="1185"/>
    </row>
    <row r="229" spans="1:31">
      <c r="A229" s="1185"/>
      <c r="B229" s="937"/>
      <c r="C229" s="937"/>
      <c r="D229" s="937"/>
      <c r="E229" s="937"/>
      <c r="F229" s="937"/>
      <c r="G229" s="937"/>
      <c r="H229" s="937"/>
      <c r="I229" s="937"/>
      <c r="J229" s="937"/>
      <c r="K229" s="937"/>
      <c r="L229" s="937"/>
      <c r="M229" s="937"/>
      <c r="N229" s="937"/>
      <c r="O229" s="937"/>
      <c r="P229" s="937"/>
      <c r="W229" s="1185"/>
      <c r="X229" s="1185"/>
      <c r="Y229" s="1185"/>
      <c r="Z229" s="1185"/>
      <c r="AA229" s="1185"/>
      <c r="AB229" s="1185"/>
      <c r="AC229" s="1185"/>
      <c r="AD229" s="1185"/>
      <c r="AE229" s="1185"/>
    </row>
    <row r="230" spans="1:31">
      <c r="A230" s="1185"/>
      <c r="B230" s="937"/>
      <c r="C230" s="937"/>
      <c r="D230" s="937"/>
      <c r="E230" s="937"/>
      <c r="F230" s="937"/>
      <c r="G230" s="937"/>
      <c r="H230" s="937"/>
      <c r="I230" s="937"/>
      <c r="J230" s="937"/>
      <c r="K230" s="937"/>
      <c r="L230" s="937"/>
      <c r="M230" s="937"/>
      <c r="N230" s="937"/>
      <c r="O230" s="937"/>
      <c r="P230" s="937"/>
      <c r="W230" s="1185"/>
      <c r="X230" s="1185"/>
      <c r="Y230" s="1185"/>
      <c r="Z230" s="1185"/>
      <c r="AA230" s="1185"/>
      <c r="AB230" s="1185"/>
      <c r="AC230" s="1185"/>
      <c r="AD230" s="1185"/>
      <c r="AE230" s="1185"/>
    </row>
    <row r="231" spans="1:31">
      <c r="A231" s="1185"/>
      <c r="B231" s="937"/>
      <c r="C231" s="937"/>
      <c r="D231" s="937"/>
      <c r="E231" s="937"/>
      <c r="F231" s="937"/>
      <c r="G231" s="937"/>
      <c r="H231" s="937"/>
      <c r="I231" s="937"/>
      <c r="J231" s="937"/>
      <c r="K231" s="937"/>
      <c r="L231" s="937"/>
      <c r="M231" s="937"/>
      <c r="N231" s="937"/>
      <c r="O231" s="937"/>
      <c r="P231" s="937"/>
      <c r="W231" s="1185"/>
      <c r="X231" s="1185"/>
      <c r="Y231" s="1185"/>
      <c r="Z231" s="1185"/>
      <c r="AA231" s="1185"/>
      <c r="AB231" s="1185"/>
      <c r="AC231" s="1185"/>
      <c r="AD231" s="1185"/>
      <c r="AE231" s="1185"/>
    </row>
    <row r="232" spans="1:31">
      <c r="A232" s="1185"/>
      <c r="B232" s="937"/>
      <c r="C232" s="937"/>
      <c r="D232" s="937"/>
      <c r="E232" s="937"/>
      <c r="F232" s="937"/>
      <c r="G232" s="937"/>
      <c r="H232" s="937"/>
      <c r="I232" s="937"/>
      <c r="J232" s="937"/>
      <c r="K232" s="937"/>
      <c r="L232" s="937"/>
      <c r="M232" s="937"/>
      <c r="N232" s="937"/>
      <c r="O232" s="937"/>
      <c r="P232" s="937"/>
      <c r="W232" s="1185"/>
      <c r="X232" s="1185"/>
      <c r="Y232" s="1185"/>
      <c r="Z232" s="1185"/>
      <c r="AA232" s="1185"/>
      <c r="AB232" s="1185"/>
      <c r="AC232" s="1185"/>
      <c r="AD232" s="1185"/>
      <c r="AE232" s="1185"/>
    </row>
    <row r="233" spans="1:31">
      <c r="A233" s="1185"/>
      <c r="B233" s="937"/>
      <c r="C233" s="937"/>
      <c r="D233" s="937"/>
      <c r="E233" s="937"/>
      <c r="F233" s="937"/>
      <c r="G233" s="937"/>
      <c r="H233" s="937"/>
      <c r="I233" s="937"/>
      <c r="J233" s="937"/>
      <c r="K233" s="937"/>
      <c r="L233" s="937"/>
      <c r="M233" s="937"/>
      <c r="N233" s="937"/>
      <c r="O233" s="937"/>
      <c r="P233" s="937"/>
      <c r="W233" s="1185"/>
      <c r="X233" s="1185"/>
      <c r="Y233" s="1185"/>
      <c r="Z233" s="1185"/>
      <c r="AA233" s="1185"/>
      <c r="AB233" s="1185"/>
      <c r="AC233" s="1185"/>
      <c r="AD233" s="1185"/>
      <c r="AE233" s="1185"/>
    </row>
    <row r="234" spans="1:31">
      <c r="A234" s="1185"/>
      <c r="B234" s="937"/>
      <c r="C234" s="937"/>
      <c r="D234" s="937"/>
      <c r="E234" s="937"/>
      <c r="F234" s="937"/>
      <c r="G234" s="937"/>
      <c r="H234" s="937"/>
      <c r="I234" s="937"/>
      <c r="J234" s="937"/>
      <c r="K234" s="937"/>
      <c r="L234" s="937"/>
      <c r="M234" s="937"/>
      <c r="N234" s="937"/>
      <c r="O234" s="937"/>
      <c r="P234" s="937"/>
      <c r="W234" s="1185"/>
      <c r="X234" s="1185"/>
      <c r="Y234" s="1185"/>
      <c r="Z234" s="1185"/>
      <c r="AA234" s="1185"/>
      <c r="AB234" s="1185"/>
      <c r="AC234" s="1185"/>
      <c r="AD234" s="1185"/>
      <c r="AE234" s="1185"/>
    </row>
    <row r="235" spans="1:31">
      <c r="A235" s="1185"/>
      <c r="B235" s="937"/>
      <c r="C235" s="937"/>
      <c r="D235" s="937"/>
      <c r="E235" s="937"/>
      <c r="F235" s="937"/>
      <c r="G235" s="937"/>
      <c r="H235" s="937"/>
      <c r="I235" s="937"/>
      <c r="J235" s="937"/>
      <c r="K235" s="937"/>
      <c r="L235" s="937"/>
      <c r="M235" s="937"/>
      <c r="N235" s="937"/>
      <c r="O235" s="937"/>
      <c r="P235" s="937"/>
      <c r="W235" s="1185"/>
      <c r="X235" s="1185"/>
      <c r="Y235" s="1185"/>
      <c r="Z235" s="1185"/>
      <c r="AA235" s="1185"/>
      <c r="AB235" s="1185"/>
      <c r="AC235" s="1185"/>
      <c r="AD235" s="1185"/>
      <c r="AE235" s="1185"/>
    </row>
    <row r="236" spans="1:31">
      <c r="A236" s="1185"/>
      <c r="B236" s="937"/>
      <c r="C236" s="937"/>
      <c r="D236" s="937"/>
      <c r="E236" s="937"/>
      <c r="F236" s="937"/>
      <c r="G236" s="937"/>
      <c r="H236" s="937"/>
      <c r="I236" s="937"/>
      <c r="J236" s="937"/>
      <c r="K236" s="937"/>
      <c r="L236" s="937"/>
      <c r="M236" s="937"/>
      <c r="N236" s="937"/>
      <c r="O236" s="937"/>
      <c r="P236" s="937"/>
      <c r="W236" s="1185"/>
      <c r="X236" s="1185"/>
      <c r="Y236" s="1185"/>
      <c r="Z236" s="1185"/>
      <c r="AA236" s="1185"/>
      <c r="AB236" s="1185"/>
      <c r="AC236" s="1185"/>
      <c r="AD236" s="1185"/>
      <c r="AE236" s="1185"/>
    </row>
    <row r="237" spans="1:31">
      <c r="A237" s="1185"/>
      <c r="B237" s="937"/>
      <c r="C237" s="937"/>
      <c r="D237" s="937"/>
      <c r="E237" s="937"/>
      <c r="F237" s="937"/>
      <c r="G237" s="937"/>
      <c r="H237" s="937"/>
      <c r="I237" s="937"/>
      <c r="J237" s="937"/>
      <c r="K237" s="937"/>
      <c r="L237" s="937"/>
      <c r="M237" s="937"/>
      <c r="N237" s="937"/>
      <c r="O237" s="937"/>
      <c r="P237" s="937"/>
      <c r="W237" s="1185"/>
      <c r="X237" s="1185"/>
      <c r="Y237" s="1185"/>
      <c r="Z237" s="1185"/>
      <c r="AA237" s="1185"/>
      <c r="AB237" s="1185"/>
      <c r="AC237" s="1185"/>
      <c r="AD237" s="1185"/>
      <c r="AE237" s="1185"/>
    </row>
    <row r="238" spans="1:31">
      <c r="A238" s="1185"/>
      <c r="B238" s="937"/>
      <c r="C238" s="937"/>
      <c r="D238" s="937"/>
      <c r="E238" s="937"/>
      <c r="F238" s="937"/>
      <c r="G238" s="937"/>
      <c r="H238" s="937"/>
      <c r="I238" s="937"/>
      <c r="J238" s="937"/>
      <c r="K238" s="937"/>
      <c r="L238" s="937"/>
      <c r="M238" s="937"/>
      <c r="N238" s="937"/>
      <c r="O238" s="937"/>
      <c r="P238" s="937"/>
      <c r="W238" s="1185"/>
      <c r="X238" s="1185"/>
      <c r="Y238" s="1185"/>
      <c r="Z238" s="1185"/>
      <c r="AA238" s="1185"/>
      <c r="AB238" s="1185"/>
      <c r="AC238" s="1185"/>
      <c r="AD238" s="1185"/>
      <c r="AE238" s="1185"/>
    </row>
    <row r="239" spans="1:31">
      <c r="A239" s="1185"/>
      <c r="B239" s="937"/>
      <c r="C239" s="937"/>
      <c r="D239" s="937"/>
      <c r="E239" s="937"/>
      <c r="F239" s="937"/>
      <c r="G239" s="937"/>
      <c r="H239" s="937"/>
      <c r="I239" s="937"/>
      <c r="J239" s="937"/>
      <c r="K239" s="937"/>
      <c r="L239" s="937"/>
      <c r="M239" s="937"/>
      <c r="N239" s="937"/>
      <c r="O239" s="937"/>
      <c r="P239" s="937"/>
      <c r="W239" s="1185"/>
      <c r="X239" s="1185"/>
      <c r="Y239" s="1185"/>
      <c r="Z239" s="1185"/>
      <c r="AA239" s="1185"/>
      <c r="AB239" s="1185"/>
      <c r="AC239" s="1185"/>
      <c r="AD239" s="1185"/>
      <c r="AE239" s="1185"/>
    </row>
    <row r="240" spans="1:31">
      <c r="A240" s="1185"/>
      <c r="B240" s="937"/>
      <c r="C240" s="937"/>
      <c r="D240" s="937"/>
      <c r="E240" s="937"/>
      <c r="F240" s="937"/>
      <c r="G240" s="937"/>
      <c r="H240" s="937"/>
      <c r="I240" s="937"/>
      <c r="J240" s="937"/>
      <c r="K240" s="937"/>
      <c r="L240" s="937"/>
      <c r="M240" s="937"/>
      <c r="N240" s="937"/>
      <c r="O240" s="937"/>
      <c r="P240" s="937"/>
      <c r="W240" s="1185"/>
      <c r="X240" s="1185"/>
      <c r="Y240" s="1185"/>
      <c r="Z240" s="1185"/>
      <c r="AA240" s="1185"/>
      <c r="AB240" s="1185"/>
      <c r="AC240" s="1185"/>
      <c r="AD240" s="1185"/>
      <c r="AE240" s="1185"/>
    </row>
    <row r="241" spans="1:31">
      <c r="A241" s="1185"/>
      <c r="B241" s="937"/>
      <c r="C241" s="937"/>
      <c r="D241" s="937"/>
      <c r="E241" s="937"/>
      <c r="F241" s="937"/>
      <c r="G241" s="937"/>
      <c r="H241" s="937"/>
      <c r="I241" s="937"/>
      <c r="J241" s="937"/>
      <c r="K241" s="937"/>
      <c r="L241" s="937"/>
      <c r="M241" s="937"/>
      <c r="N241" s="937"/>
      <c r="O241" s="937"/>
      <c r="P241" s="937"/>
      <c r="W241" s="1185"/>
      <c r="X241" s="1185"/>
      <c r="Y241" s="1185"/>
      <c r="Z241" s="1185"/>
      <c r="AA241" s="1185"/>
      <c r="AB241" s="1185"/>
      <c r="AC241" s="1185"/>
      <c r="AD241" s="1185"/>
      <c r="AE241" s="1185"/>
    </row>
    <row r="242" spans="1:31">
      <c r="A242" s="1185"/>
      <c r="B242" s="937"/>
      <c r="C242" s="937"/>
      <c r="D242" s="937"/>
      <c r="E242" s="937"/>
      <c r="F242" s="937"/>
      <c r="G242" s="937"/>
      <c r="H242" s="937"/>
      <c r="I242" s="937"/>
      <c r="J242" s="937"/>
      <c r="K242" s="937"/>
      <c r="L242" s="937"/>
      <c r="M242" s="937"/>
      <c r="N242" s="937"/>
      <c r="O242" s="937"/>
      <c r="P242" s="937"/>
      <c r="W242" s="1185"/>
      <c r="X242" s="1185"/>
      <c r="Y242" s="1185"/>
      <c r="Z242" s="1185"/>
      <c r="AA242" s="1185"/>
      <c r="AB242" s="1185"/>
      <c r="AC242" s="1185"/>
      <c r="AD242" s="1185"/>
      <c r="AE242" s="1185"/>
    </row>
    <row r="243" spans="1:31">
      <c r="A243" s="1185"/>
      <c r="B243" s="937"/>
      <c r="C243" s="937"/>
      <c r="D243" s="937"/>
      <c r="E243" s="937"/>
      <c r="F243" s="937"/>
      <c r="G243" s="937"/>
      <c r="H243" s="937"/>
      <c r="I243" s="937"/>
      <c r="J243" s="937"/>
      <c r="K243" s="937"/>
      <c r="L243" s="937"/>
      <c r="M243" s="937"/>
      <c r="N243" s="937"/>
      <c r="O243" s="937"/>
      <c r="P243" s="937"/>
      <c r="W243" s="1185"/>
      <c r="X243" s="1185"/>
      <c r="Y243" s="1185"/>
      <c r="Z243" s="1185"/>
      <c r="AA243" s="1185"/>
      <c r="AB243" s="1185"/>
      <c r="AC243" s="1185"/>
      <c r="AD243" s="1185"/>
      <c r="AE243" s="1185"/>
    </row>
    <row r="244" spans="1:31">
      <c r="A244" s="1185"/>
      <c r="B244" s="937"/>
      <c r="C244" s="937"/>
      <c r="D244" s="937"/>
      <c r="E244" s="937"/>
      <c r="F244" s="937"/>
      <c r="G244" s="937"/>
      <c r="H244" s="937"/>
      <c r="I244" s="937"/>
      <c r="J244" s="937"/>
      <c r="K244" s="937"/>
      <c r="L244" s="937"/>
      <c r="M244" s="937"/>
      <c r="N244" s="937"/>
      <c r="O244" s="937"/>
      <c r="P244" s="937"/>
      <c r="W244" s="1185"/>
      <c r="X244" s="1185"/>
      <c r="Y244" s="1185"/>
      <c r="Z244" s="1185"/>
      <c r="AA244" s="1185"/>
      <c r="AB244" s="1185"/>
      <c r="AC244" s="1185"/>
      <c r="AD244" s="1185"/>
      <c r="AE244" s="1185"/>
    </row>
    <row r="245" spans="1:31">
      <c r="A245" s="1185"/>
      <c r="B245" s="937"/>
      <c r="C245" s="937"/>
      <c r="D245" s="937"/>
      <c r="E245" s="937"/>
      <c r="F245" s="937"/>
      <c r="G245" s="937"/>
      <c r="H245" s="937"/>
      <c r="I245" s="937"/>
      <c r="J245" s="937"/>
      <c r="K245" s="937"/>
      <c r="L245" s="937"/>
      <c r="M245" s="937"/>
      <c r="N245" s="937"/>
      <c r="O245" s="937"/>
      <c r="P245" s="937"/>
      <c r="W245" s="1185"/>
      <c r="X245" s="1185"/>
      <c r="Y245" s="1185"/>
      <c r="Z245" s="1185"/>
      <c r="AA245" s="1185"/>
      <c r="AB245" s="1185"/>
      <c r="AC245" s="1185"/>
      <c r="AD245" s="1185"/>
      <c r="AE245" s="1185"/>
    </row>
    <row r="246" spans="1:31">
      <c r="A246" s="1185"/>
      <c r="B246" s="937"/>
      <c r="C246" s="937"/>
      <c r="D246" s="937"/>
      <c r="E246" s="937"/>
      <c r="F246" s="937"/>
      <c r="G246" s="937"/>
      <c r="H246" s="937"/>
      <c r="I246" s="937"/>
      <c r="J246" s="937"/>
      <c r="K246" s="937"/>
      <c r="L246" s="937"/>
      <c r="M246" s="937"/>
      <c r="N246" s="937"/>
      <c r="O246" s="937"/>
      <c r="P246" s="937"/>
      <c r="W246" s="1185"/>
      <c r="X246" s="1185"/>
      <c r="Y246" s="1185"/>
      <c r="Z246" s="1185"/>
      <c r="AA246" s="1185"/>
      <c r="AB246" s="1185"/>
      <c r="AC246" s="1185"/>
      <c r="AD246" s="1185"/>
      <c r="AE246" s="1185"/>
    </row>
    <row r="247" spans="1:31">
      <c r="A247" s="1185"/>
      <c r="B247" s="937"/>
      <c r="C247" s="937"/>
      <c r="D247" s="937"/>
      <c r="E247" s="937"/>
      <c r="F247" s="937"/>
      <c r="G247" s="937"/>
      <c r="H247" s="937"/>
      <c r="I247" s="937"/>
      <c r="J247" s="937"/>
      <c r="K247" s="937"/>
      <c r="L247" s="937"/>
      <c r="M247" s="937"/>
      <c r="N247" s="937"/>
      <c r="O247" s="937"/>
      <c r="P247" s="937"/>
      <c r="W247" s="1185"/>
      <c r="X247" s="1185"/>
      <c r="Y247" s="1185"/>
      <c r="Z247" s="1185"/>
      <c r="AA247" s="1185"/>
      <c r="AB247" s="1185"/>
      <c r="AC247" s="1185"/>
      <c r="AD247" s="1185"/>
      <c r="AE247" s="1185"/>
    </row>
    <row r="248" spans="1:31">
      <c r="A248" s="1185"/>
      <c r="B248" s="937"/>
      <c r="C248" s="937"/>
      <c r="D248" s="937"/>
      <c r="E248" s="937"/>
      <c r="F248" s="937"/>
      <c r="G248" s="937"/>
      <c r="H248" s="937"/>
      <c r="I248" s="937"/>
      <c r="J248" s="937"/>
      <c r="K248" s="937"/>
      <c r="L248" s="937"/>
      <c r="M248" s="937"/>
      <c r="N248" s="937"/>
      <c r="O248" s="937"/>
      <c r="P248" s="937"/>
      <c r="W248" s="1185"/>
      <c r="X248" s="1185"/>
      <c r="Y248" s="1185"/>
      <c r="Z248" s="1185"/>
      <c r="AA248" s="1185"/>
      <c r="AB248" s="1185"/>
      <c r="AC248" s="1185"/>
      <c r="AD248" s="1185"/>
      <c r="AE248" s="1185"/>
    </row>
    <row r="249" spans="1:31">
      <c r="A249" s="1185"/>
      <c r="B249" s="937"/>
      <c r="C249" s="937"/>
      <c r="D249" s="937"/>
      <c r="E249" s="937"/>
      <c r="F249" s="937"/>
      <c r="G249" s="937"/>
      <c r="H249" s="937"/>
      <c r="I249" s="937"/>
      <c r="J249" s="937"/>
      <c r="K249" s="937"/>
      <c r="L249" s="937"/>
      <c r="M249" s="937"/>
      <c r="N249" s="937"/>
      <c r="O249" s="937"/>
      <c r="P249" s="937"/>
      <c r="W249" s="1185"/>
      <c r="X249" s="1185"/>
      <c r="Y249" s="1185"/>
      <c r="Z249" s="1185"/>
      <c r="AA249" s="1185"/>
      <c r="AB249" s="1185"/>
      <c r="AC249" s="1185"/>
      <c r="AD249" s="1185"/>
      <c r="AE249" s="1185"/>
    </row>
    <row r="250" spans="1:31">
      <c r="A250" s="1185"/>
      <c r="B250" s="937"/>
      <c r="C250" s="937"/>
      <c r="D250" s="937"/>
      <c r="E250" s="937"/>
      <c r="F250" s="937"/>
      <c r="G250" s="937"/>
      <c r="H250" s="937"/>
      <c r="I250" s="937"/>
      <c r="J250" s="937"/>
      <c r="K250" s="937"/>
      <c r="L250" s="937"/>
      <c r="M250" s="937"/>
      <c r="N250" s="937"/>
      <c r="O250" s="937"/>
      <c r="P250" s="937"/>
      <c r="W250" s="1185"/>
      <c r="X250" s="1185"/>
      <c r="Y250" s="1185"/>
      <c r="Z250" s="1185"/>
      <c r="AA250" s="1185"/>
      <c r="AB250" s="1185"/>
      <c r="AC250" s="1185"/>
      <c r="AD250" s="1185"/>
      <c r="AE250" s="1185"/>
    </row>
    <row r="251" spans="1:31">
      <c r="A251" s="1185"/>
      <c r="B251" s="937"/>
      <c r="C251" s="937"/>
      <c r="D251" s="937"/>
      <c r="E251" s="937"/>
      <c r="F251" s="937"/>
      <c r="G251" s="937"/>
      <c r="H251" s="937"/>
      <c r="I251" s="937"/>
      <c r="J251" s="937"/>
      <c r="K251" s="937"/>
      <c r="L251" s="937"/>
      <c r="M251" s="937"/>
      <c r="N251" s="937"/>
      <c r="O251" s="937"/>
      <c r="P251" s="937"/>
      <c r="W251" s="1185"/>
      <c r="X251" s="1185"/>
      <c r="Y251" s="1185"/>
      <c r="Z251" s="1185"/>
      <c r="AA251" s="1185"/>
      <c r="AB251" s="1185"/>
      <c r="AC251" s="1185"/>
      <c r="AD251" s="1185"/>
      <c r="AE251" s="1185"/>
    </row>
    <row r="252" spans="1:31">
      <c r="A252" s="1185"/>
      <c r="B252" s="937"/>
      <c r="C252" s="937"/>
      <c r="D252" s="937"/>
      <c r="E252" s="937"/>
      <c r="F252" s="937"/>
      <c r="G252" s="937"/>
      <c r="H252" s="937"/>
      <c r="I252" s="937"/>
      <c r="J252" s="937"/>
      <c r="K252" s="937"/>
      <c r="L252" s="937"/>
      <c r="M252" s="937"/>
      <c r="N252" s="937"/>
      <c r="O252" s="937"/>
      <c r="P252" s="937"/>
      <c r="W252" s="1185"/>
      <c r="X252" s="1185"/>
      <c r="Y252" s="1185"/>
      <c r="Z252" s="1185"/>
      <c r="AA252" s="1185"/>
      <c r="AB252" s="1185"/>
      <c r="AC252" s="1185"/>
      <c r="AD252" s="1185"/>
      <c r="AE252" s="1185"/>
    </row>
    <row r="253" spans="1:31">
      <c r="A253" s="1185"/>
      <c r="B253" s="937"/>
      <c r="C253" s="937"/>
      <c r="D253" s="937"/>
      <c r="E253" s="937"/>
      <c r="F253" s="937"/>
      <c r="G253" s="937"/>
      <c r="H253" s="937"/>
      <c r="I253" s="937"/>
      <c r="J253" s="937"/>
      <c r="K253" s="937"/>
      <c r="L253" s="937"/>
      <c r="M253" s="937"/>
      <c r="N253" s="937"/>
      <c r="O253" s="937"/>
      <c r="P253" s="937"/>
      <c r="W253" s="1185"/>
      <c r="X253" s="1185"/>
      <c r="Y253" s="1185"/>
      <c r="Z253" s="1185"/>
      <c r="AA253" s="1185"/>
      <c r="AB253" s="1185"/>
      <c r="AC253" s="1185"/>
      <c r="AD253" s="1185"/>
      <c r="AE253" s="1185"/>
    </row>
    <row r="254" spans="1:31">
      <c r="A254" s="1185"/>
      <c r="B254" s="937"/>
      <c r="C254" s="937"/>
      <c r="D254" s="937"/>
      <c r="E254" s="937"/>
      <c r="F254" s="937"/>
      <c r="G254" s="937"/>
      <c r="H254" s="937"/>
      <c r="I254" s="937"/>
      <c r="J254" s="937"/>
      <c r="K254" s="937"/>
      <c r="L254" s="937"/>
      <c r="M254" s="937"/>
      <c r="N254" s="937"/>
      <c r="O254" s="937"/>
      <c r="P254" s="937"/>
      <c r="W254" s="1185"/>
      <c r="X254" s="1185"/>
      <c r="Y254" s="1185"/>
      <c r="Z254" s="1185"/>
      <c r="AA254" s="1185"/>
      <c r="AB254" s="1185"/>
      <c r="AC254" s="1185"/>
      <c r="AD254" s="1185"/>
      <c r="AE254" s="1185"/>
    </row>
    <row r="255" spans="1:31">
      <c r="A255" s="1185"/>
      <c r="B255" s="937"/>
      <c r="C255" s="937"/>
      <c r="D255" s="937"/>
      <c r="E255" s="937"/>
      <c r="F255" s="937"/>
      <c r="G255" s="937"/>
      <c r="H255" s="937"/>
      <c r="I255" s="937"/>
      <c r="J255" s="937"/>
      <c r="K255" s="937"/>
      <c r="L255" s="937"/>
      <c r="M255" s="937"/>
      <c r="N255" s="937"/>
      <c r="O255" s="937"/>
      <c r="P255" s="937"/>
      <c r="W255" s="1185"/>
      <c r="X255" s="1185"/>
      <c r="Y255" s="1185"/>
      <c r="Z255" s="1185"/>
      <c r="AA255" s="1185"/>
      <c r="AB255" s="1185"/>
      <c r="AC255" s="1185"/>
      <c r="AD255" s="1185"/>
      <c r="AE255" s="1185"/>
    </row>
    <row r="256" spans="1:31">
      <c r="A256" s="1185"/>
      <c r="B256" s="937"/>
      <c r="C256" s="937"/>
      <c r="D256" s="937"/>
      <c r="E256" s="937"/>
      <c r="F256" s="937"/>
      <c r="G256" s="937"/>
      <c r="H256" s="937"/>
      <c r="I256" s="937"/>
      <c r="J256" s="937"/>
      <c r="K256" s="937"/>
      <c r="L256" s="937"/>
      <c r="M256" s="937"/>
      <c r="N256" s="937"/>
      <c r="O256" s="937"/>
      <c r="P256" s="937"/>
      <c r="W256" s="1185"/>
      <c r="X256" s="1185"/>
      <c r="Y256" s="1185"/>
      <c r="Z256" s="1185"/>
      <c r="AA256" s="1185"/>
      <c r="AB256" s="1185"/>
      <c r="AC256" s="1185"/>
      <c r="AD256" s="1185"/>
      <c r="AE256" s="1185"/>
    </row>
    <row r="257" spans="1:31">
      <c r="A257" s="1185"/>
      <c r="B257" s="937"/>
      <c r="C257" s="937"/>
      <c r="D257" s="937"/>
      <c r="E257" s="937"/>
      <c r="F257" s="937"/>
      <c r="G257" s="937"/>
      <c r="H257" s="937"/>
      <c r="I257" s="937"/>
      <c r="J257" s="937"/>
      <c r="K257" s="937"/>
      <c r="L257" s="937"/>
      <c r="M257" s="937"/>
      <c r="N257" s="937"/>
      <c r="O257" s="937"/>
      <c r="P257" s="937"/>
      <c r="W257" s="1185"/>
      <c r="X257" s="1185"/>
      <c r="Y257" s="1185"/>
      <c r="Z257" s="1185"/>
      <c r="AA257" s="1185"/>
      <c r="AB257" s="1185"/>
      <c r="AC257" s="1185"/>
      <c r="AD257" s="1185"/>
      <c r="AE257" s="1185"/>
    </row>
    <row r="258" spans="1:31">
      <c r="A258" s="1185"/>
      <c r="B258" s="937"/>
      <c r="C258" s="937"/>
      <c r="D258" s="937"/>
      <c r="E258" s="937"/>
      <c r="F258" s="937"/>
      <c r="G258" s="937"/>
      <c r="H258" s="937"/>
      <c r="I258" s="937"/>
      <c r="J258" s="937"/>
      <c r="K258" s="937"/>
      <c r="L258" s="937"/>
      <c r="M258" s="937"/>
      <c r="N258" s="937"/>
      <c r="O258" s="937"/>
      <c r="P258" s="937"/>
      <c r="W258" s="1185"/>
      <c r="X258" s="1185"/>
      <c r="Y258" s="1185"/>
      <c r="Z258" s="1185"/>
      <c r="AA258" s="1185"/>
      <c r="AB258" s="1185"/>
      <c r="AC258" s="1185"/>
      <c r="AD258" s="1185"/>
      <c r="AE258" s="1185"/>
    </row>
    <row r="259" spans="1:31">
      <c r="A259" s="1185"/>
      <c r="B259" s="937"/>
      <c r="C259" s="937"/>
      <c r="D259" s="937"/>
      <c r="E259" s="937"/>
      <c r="F259" s="937"/>
      <c r="G259" s="937"/>
      <c r="H259" s="937"/>
      <c r="I259" s="937"/>
      <c r="J259" s="937"/>
      <c r="K259" s="937"/>
      <c r="L259" s="937"/>
      <c r="M259" s="937"/>
      <c r="N259" s="937"/>
      <c r="O259" s="937"/>
      <c r="P259" s="937"/>
      <c r="W259" s="1185"/>
      <c r="X259" s="1185"/>
      <c r="Y259" s="1185"/>
      <c r="Z259" s="1185"/>
      <c r="AA259" s="1185"/>
      <c r="AB259" s="1185"/>
      <c r="AC259" s="1185"/>
      <c r="AD259" s="1185"/>
      <c r="AE259" s="1185"/>
    </row>
    <row r="260" spans="1:31">
      <c r="A260" s="1185"/>
      <c r="B260" s="937"/>
      <c r="C260" s="937"/>
      <c r="D260" s="937"/>
      <c r="E260" s="937"/>
      <c r="F260" s="937"/>
      <c r="G260" s="937"/>
      <c r="H260" s="937"/>
      <c r="I260" s="937"/>
      <c r="J260" s="937"/>
      <c r="K260" s="937"/>
      <c r="L260" s="937"/>
      <c r="M260" s="937"/>
      <c r="N260" s="937"/>
      <c r="O260" s="937"/>
      <c r="P260" s="937"/>
      <c r="W260" s="1185"/>
      <c r="X260" s="1185"/>
      <c r="Y260" s="1185"/>
      <c r="Z260" s="1185"/>
      <c r="AA260" s="1185"/>
      <c r="AB260" s="1185"/>
      <c r="AC260" s="1185"/>
      <c r="AD260" s="1185"/>
      <c r="AE260" s="1185"/>
    </row>
    <row r="261" spans="1:31">
      <c r="A261" s="1185"/>
      <c r="B261" s="937"/>
      <c r="C261" s="937"/>
      <c r="D261" s="937"/>
      <c r="E261" s="937"/>
      <c r="F261" s="937"/>
      <c r="G261" s="937"/>
      <c r="H261" s="937"/>
      <c r="I261" s="937"/>
      <c r="J261" s="937"/>
      <c r="K261" s="937"/>
      <c r="L261" s="937"/>
      <c r="M261" s="937"/>
      <c r="N261" s="937"/>
      <c r="O261" s="937"/>
      <c r="P261" s="937"/>
      <c r="W261" s="1185"/>
      <c r="X261" s="1185"/>
      <c r="Y261" s="1185"/>
      <c r="Z261" s="1185"/>
      <c r="AA261" s="1185"/>
      <c r="AB261" s="1185"/>
      <c r="AC261" s="1185"/>
      <c r="AD261" s="1185"/>
      <c r="AE261" s="1185"/>
    </row>
    <row r="262" spans="1:31">
      <c r="A262" s="1185"/>
      <c r="B262" s="937"/>
      <c r="C262" s="937"/>
      <c r="D262" s="937"/>
      <c r="E262" s="937"/>
      <c r="F262" s="937"/>
      <c r="G262" s="937"/>
      <c r="H262" s="937"/>
      <c r="I262" s="937"/>
      <c r="J262" s="937"/>
      <c r="K262" s="937"/>
      <c r="L262" s="937"/>
      <c r="M262" s="937"/>
      <c r="N262" s="937"/>
      <c r="O262" s="937"/>
      <c r="P262" s="937"/>
      <c r="W262" s="1185"/>
      <c r="X262" s="1185"/>
      <c r="Y262" s="1185"/>
      <c r="Z262" s="1185"/>
      <c r="AA262" s="1185"/>
      <c r="AB262" s="1185"/>
      <c r="AC262" s="1185"/>
      <c r="AD262" s="1185"/>
      <c r="AE262" s="1185"/>
    </row>
    <row r="263" spans="1:31">
      <c r="A263" s="1185"/>
      <c r="B263" s="937"/>
      <c r="C263" s="937"/>
      <c r="D263" s="937"/>
      <c r="E263" s="937"/>
      <c r="F263" s="937"/>
      <c r="G263" s="937"/>
      <c r="H263" s="937"/>
      <c r="I263" s="937"/>
      <c r="J263" s="937"/>
      <c r="K263" s="937"/>
      <c r="L263" s="937"/>
      <c r="M263" s="937"/>
      <c r="N263" s="937"/>
      <c r="O263" s="937"/>
      <c r="P263" s="937"/>
      <c r="W263" s="1185"/>
      <c r="X263" s="1185"/>
      <c r="Y263" s="1185"/>
      <c r="Z263" s="1185"/>
      <c r="AA263" s="1185"/>
      <c r="AB263" s="1185"/>
      <c r="AC263" s="1185"/>
      <c r="AD263" s="1185"/>
      <c r="AE263" s="1185"/>
    </row>
    <row r="264" spans="1:31">
      <c r="A264" s="1185"/>
      <c r="B264" s="937"/>
      <c r="C264" s="937"/>
      <c r="D264" s="937"/>
      <c r="E264" s="937"/>
      <c r="F264" s="937"/>
      <c r="G264" s="937"/>
      <c r="H264" s="937"/>
      <c r="I264" s="937"/>
      <c r="J264" s="937"/>
      <c r="K264" s="937"/>
      <c r="L264" s="937"/>
      <c r="M264" s="937"/>
      <c r="N264" s="937"/>
      <c r="O264" s="937"/>
      <c r="P264" s="937"/>
      <c r="W264" s="1185"/>
      <c r="X264" s="1185"/>
      <c r="Y264" s="1185"/>
      <c r="Z264" s="1185"/>
      <c r="AA264" s="1185"/>
      <c r="AB264" s="1185"/>
      <c r="AC264" s="1185"/>
      <c r="AD264" s="1185"/>
      <c r="AE264" s="1185"/>
    </row>
    <row r="265" spans="1:31">
      <c r="A265" s="1185"/>
      <c r="B265" s="937"/>
      <c r="C265" s="937"/>
      <c r="D265" s="937"/>
      <c r="E265" s="937"/>
      <c r="F265" s="937"/>
      <c r="G265" s="937"/>
      <c r="H265" s="937"/>
      <c r="I265" s="937"/>
      <c r="J265" s="937"/>
      <c r="K265" s="937"/>
      <c r="L265" s="937"/>
      <c r="M265" s="937"/>
      <c r="N265" s="937"/>
      <c r="O265" s="937"/>
      <c r="P265" s="937"/>
      <c r="W265" s="1185"/>
      <c r="X265" s="1185"/>
      <c r="Y265" s="1185"/>
      <c r="Z265" s="1185"/>
      <c r="AA265" s="1185"/>
      <c r="AB265" s="1185"/>
      <c r="AC265" s="1185"/>
      <c r="AD265" s="1185"/>
      <c r="AE265" s="1185"/>
    </row>
    <row r="266" spans="1:31">
      <c r="A266" s="1185"/>
      <c r="B266" s="937"/>
      <c r="C266" s="937"/>
      <c r="D266" s="937"/>
      <c r="E266" s="937"/>
      <c r="F266" s="937"/>
      <c r="G266" s="937"/>
      <c r="H266" s="937"/>
      <c r="I266" s="937"/>
      <c r="J266" s="937"/>
      <c r="K266" s="937"/>
      <c r="L266" s="937"/>
      <c r="M266" s="937"/>
      <c r="N266" s="937"/>
      <c r="O266" s="937"/>
      <c r="P266" s="937"/>
      <c r="W266" s="1185"/>
      <c r="X266" s="1185"/>
      <c r="Y266" s="1185"/>
      <c r="Z266" s="1185"/>
      <c r="AA266" s="1185"/>
      <c r="AB266" s="1185"/>
      <c r="AC266" s="1185"/>
      <c r="AD266" s="1185"/>
      <c r="AE266" s="1185"/>
    </row>
    <row r="267" spans="1:31">
      <c r="A267" s="1185"/>
      <c r="B267" s="937"/>
      <c r="C267" s="937"/>
      <c r="D267" s="937"/>
      <c r="E267" s="937"/>
      <c r="F267" s="937"/>
      <c r="G267" s="937"/>
      <c r="H267" s="937"/>
      <c r="I267" s="937"/>
      <c r="J267" s="937"/>
      <c r="K267" s="937"/>
      <c r="L267" s="937"/>
      <c r="M267" s="937"/>
      <c r="N267" s="937"/>
      <c r="O267" s="937"/>
      <c r="P267" s="937"/>
      <c r="W267" s="1185"/>
      <c r="X267" s="1185"/>
      <c r="Y267" s="1185"/>
      <c r="Z267" s="1185"/>
      <c r="AA267" s="1185"/>
      <c r="AB267" s="1185"/>
      <c r="AC267" s="1185"/>
      <c r="AD267" s="1185"/>
      <c r="AE267" s="1185"/>
    </row>
    <row r="268" spans="1:31">
      <c r="A268" s="1185"/>
      <c r="B268" s="937"/>
      <c r="C268" s="937"/>
      <c r="D268" s="937"/>
      <c r="E268" s="937"/>
      <c r="F268" s="937"/>
      <c r="G268" s="937"/>
      <c r="H268" s="937"/>
      <c r="I268" s="937"/>
      <c r="J268" s="937"/>
      <c r="K268" s="937"/>
      <c r="L268" s="937"/>
      <c r="M268" s="937"/>
      <c r="N268" s="937"/>
      <c r="O268" s="937"/>
      <c r="P268" s="937"/>
      <c r="W268" s="1185"/>
      <c r="X268" s="1185"/>
      <c r="Y268" s="1185"/>
      <c r="Z268" s="1185"/>
      <c r="AA268" s="1185"/>
      <c r="AB268" s="1185"/>
      <c r="AC268" s="1185"/>
      <c r="AD268" s="1185"/>
      <c r="AE268" s="1185"/>
    </row>
    <row r="269" spans="1:31">
      <c r="A269" s="1185"/>
      <c r="B269" s="937"/>
      <c r="C269" s="937"/>
      <c r="D269" s="937"/>
      <c r="E269" s="937"/>
      <c r="F269" s="937"/>
      <c r="G269" s="937"/>
      <c r="H269" s="937"/>
      <c r="I269" s="937"/>
      <c r="J269" s="937"/>
      <c r="K269" s="937"/>
      <c r="L269" s="937"/>
      <c r="M269" s="937"/>
      <c r="N269" s="937"/>
      <c r="O269" s="937"/>
      <c r="P269" s="937"/>
      <c r="W269" s="1185"/>
      <c r="X269" s="1185"/>
      <c r="Y269" s="1185"/>
      <c r="Z269" s="1185"/>
      <c r="AA269" s="1185"/>
      <c r="AB269" s="1185"/>
      <c r="AC269" s="1185"/>
      <c r="AD269" s="1185"/>
      <c r="AE269" s="1185"/>
    </row>
    <row r="270" spans="1:31">
      <c r="A270" s="1185"/>
      <c r="B270" s="937"/>
      <c r="C270" s="937"/>
      <c r="D270" s="937"/>
      <c r="E270" s="937"/>
      <c r="F270" s="937"/>
      <c r="G270" s="937"/>
      <c r="H270" s="937"/>
      <c r="I270" s="937"/>
      <c r="J270" s="937"/>
      <c r="K270" s="937"/>
      <c r="L270" s="937"/>
      <c r="M270" s="937"/>
      <c r="N270" s="937"/>
      <c r="O270" s="937"/>
      <c r="P270" s="937"/>
      <c r="W270" s="1185"/>
      <c r="X270" s="1185"/>
      <c r="Y270" s="1185"/>
      <c r="Z270" s="1185"/>
      <c r="AA270" s="1185"/>
      <c r="AB270" s="1185"/>
      <c r="AC270" s="1185"/>
      <c r="AD270" s="1185"/>
      <c r="AE270" s="1185"/>
    </row>
    <row r="271" spans="1:31">
      <c r="A271" s="1185"/>
      <c r="B271" s="937"/>
      <c r="C271" s="937"/>
      <c r="D271" s="937"/>
      <c r="E271" s="937"/>
      <c r="F271" s="937"/>
      <c r="G271" s="937"/>
      <c r="H271" s="937"/>
      <c r="I271" s="937"/>
      <c r="J271" s="937"/>
      <c r="K271" s="937"/>
      <c r="L271" s="937"/>
      <c r="M271" s="937"/>
      <c r="N271" s="937"/>
      <c r="O271" s="937"/>
      <c r="P271" s="937"/>
      <c r="W271" s="1185"/>
      <c r="X271" s="1185"/>
      <c r="Y271" s="1185"/>
      <c r="Z271" s="1185"/>
      <c r="AA271" s="1185"/>
      <c r="AB271" s="1185"/>
      <c r="AC271" s="1185"/>
      <c r="AD271" s="1185"/>
      <c r="AE271" s="1185"/>
    </row>
    <row r="272" spans="1:31">
      <c r="A272" s="1185"/>
      <c r="B272" s="937"/>
      <c r="C272" s="937"/>
      <c r="D272" s="937"/>
      <c r="E272" s="937"/>
      <c r="F272" s="937"/>
      <c r="G272" s="937"/>
      <c r="H272" s="937"/>
      <c r="I272" s="937"/>
      <c r="J272" s="937"/>
      <c r="K272" s="937"/>
      <c r="L272" s="937"/>
      <c r="M272" s="937"/>
      <c r="N272" s="937"/>
      <c r="O272" s="937"/>
      <c r="P272" s="937"/>
      <c r="W272" s="1185"/>
      <c r="X272" s="1185"/>
      <c r="Y272" s="1185"/>
      <c r="Z272" s="1185"/>
      <c r="AA272" s="1185"/>
      <c r="AB272" s="1185"/>
      <c r="AC272" s="1185"/>
      <c r="AD272" s="1185"/>
      <c r="AE272" s="1185"/>
    </row>
    <row r="273" spans="1:31">
      <c r="A273" s="1185"/>
      <c r="B273" s="937"/>
      <c r="C273" s="937"/>
      <c r="D273" s="937"/>
      <c r="E273" s="937"/>
      <c r="F273" s="937"/>
      <c r="G273" s="937"/>
      <c r="H273" s="937"/>
      <c r="I273" s="937"/>
      <c r="J273" s="937"/>
      <c r="K273" s="937"/>
      <c r="L273" s="937"/>
      <c r="M273" s="937"/>
      <c r="N273" s="937"/>
      <c r="O273" s="937"/>
      <c r="P273" s="937"/>
      <c r="W273" s="1185"/>
      <c r="X273" s="1185"/>
      <c r="Y273" s="1185"/>
      <c r="Z273" s="1185"/>
      <c r="AA273" s="1185"/>
      <c r="AB273" s="1185"/>
      <c r="AC273" s="1185"/>
      <c r="AD273" s="1185"/>
      <c r="AE273" s="1185"/>
    </row>
    <row r="274" spans="1:31">
      <c r="A274" s="1185"/>
      <c r="B274" s="937"/>
      <c r="C274" s="937"/>
      <c r="D274" s="937"/>
      <c r="E274" s="937"/>
      <c r="F274" s="937"/>
      <c r="G274" s="937"/>
      <c r="H274" s="937"/>
      <c r="I274" s="937"/>
      <c r="J274" s="937"/>
      <c r="K274" s="937"/>
      <c r="L274" s="937"/>
      <c r="M274" s="937"/>
      <c r="N274" s="937"/>
      <c r="O274" s="937"/>
      <c r="P274" s="937"/>
      <c r="W274" s="1185"/>
      <c r="X274" s="1185"/>
      <c r="Y274" s="1185"/>
      <c r="Z274" s="1185"/>
      <c r="AA274" s="1185"/>
      <c r="AB274" s="1185"/>
      <c r="AC274" s="1185"/>
      <c r="AD274" s="1185"/>
      <c r="AE274" s="1185"/>
    </row>
    <row r="275" spans="1:31">
      <c r="A275" s="1185"/>
      <c r="B275" s="937"/>
      <c r="C275" s="937"/>
      <c r="D275" s="937"/>
      <c r="E275" s="937"/>
      <c r="F275" s="937"/>
      <c r="G275" s="937"/>
      <c r="H275" s="937"/>
      <c r="I275" s="937"/>
      <c r="J275" s="937"/>
      <c r="K275" s="937"/>
      <c r="L275" s="937"/>
      <c r="M275" s="937"/>
      <c r="N275" s="937"/>
      <c r="O275" s="937"/>
      <c r="P275" s="937"/>
      <c r="W275" s="1185"/>
      <c r="X275" s="1185"/>
      <c r="Y275" s="1185"/>
      <c r="Z275" s="1185"/>
      <c r="AA275" s="1185"/>
      <c r="AB275" s="1185"/>
      <c r="AC275" s="1185"/>
      <c r="AD275" s="1185"/>
      <c r="AE275" s="1185"/>
    </row>
    <row r="276" spans="1:31">
      <c r="A276" s="1185"/>
      <c r="B276" s="937"/>
      <c r="C276" s="937"/>
      <c r="D276" s="937"/>
      <c r="E276" s="937"/>
      <c r="F276" s="937"/>
      <c r="G276" s="937"/>
      <c r="H276" s="937"/>
      <c r="I276" s="937"/>
      <c r="J276" s="937"/>
      <c r="K276" s="937"/>
      <c r="L276" s="937"/>
      <c r="M276" s="937"/>
      <c r="N276" s="937"/>
      <c r="O276" s="937"/>
      <c r="P276" s="937"/>
      <c r="W276" s="1185"/>
      <c r="X276" s="1185"/>
      <c r="Y276" s="1185"/>
      <c r="Z276" s="1185"/>
      <c r="AA276" s="1185"/>
      <c r="AB276" s="1185"/>
      <c r="AC276" s="1185"/>
      <c r="AD276" s="1185"/>
      <c r="AE276" s="1185"/>
    </row>
    <row r="277" spans="1:31">
      <c r="A277" s="1185"/>
      <c r="B277" s="937"/>
      <c r="C277" s="937"/>
      <c r="D277" s="937"/>
      <c r="E277" s="937"/>
      <c r="F277" s="937"/>
      <c r="G277" s="937"/>
      <c r="H277" s="937"/>
      <c r="I277" s="937"/>
      <c r="J277" s="937"/>
      <c r="K277" s="937"/>
      <c r="L277" s="937"/>
      <c r="M277" s="937"/>
      <c r="N277" s="937"/>
      <c r="O277" s="937"/>
      <c r="P277" s="937"/>
      <c r="W277" s="1185"/>
      <c r="X277" s="1185"/>
      <c r="Y277" s="1185"/>
      <c r="Z277" s="1185"/>
      <c r="AA277" s="1185"/>
      <c r="AB277" s="1185"/>
      <c r="AC277" s="1185"/>
      <c r="AD277" s="1185"/>
      <c r="AE277" s="1185"/>
    </row>
    <row r="278" spans="1:31">
      <c r="A278" s="1185"/>
      <c r="B278" s="937"/>
      <c r="C278" s="937"/>
      <c r="D278" s="937"/>
      <c r="E278" s="937"/>
      <c r="F278" s="937"/>
      <c r="G278" s="937"/>
      <c r="H278" s="937"/>
      <c r="I278" s="937"/>
      <c r="J278" s="937"/>
      <c r="K278" s="937"/>
      <c r="L278" s="937"/>
      <c r="M278" s="937"/>
      <c r="N278" s="937"/>
      <c r="O278" s="937"/>
      <c r="P278" s="937"/>
      <c r="W278" s="1185"/>
      <c r="X278" s="1185"/>
      <c r="Y278" s="1185"/>
      <c r="Z278" s="1185"/>
      <c r="AA278" s="1185"/>
      <c r="AB278" s="1185"/>
      <c r="AC278" s="1185"/>
      <c r="AD278" s="1185"/>
      <c r="AE278" s="1185"/>
    </row>
    <row r="279" spans="1:31">
      <c r="A279" s="1185"/>
      <c r="B279" s="937"/>
      <c r="C279" s="937"/>
      <c r="D279" s="937"/>
      <c r="E279" s="937"/>
      <c r="F279" s="937"/>
      <c r="G279" s="937"/>
      <c r="H279" s="937"/>
      <c r="I279" s="937"/>
      <c r="J279" s="937"/>
      <c r="K279" s="937"/>
      <c r="L279" s="937"/>
      <c r="M279" s="937"/>
      <c r="N279" s="937"/>
      <c r="O279" s="937"/>
      <c r="P279" s="937"/>
      <c r="W279" s="1185"/>
      <c r="X279" s="1185"/>
      <c r="Y279" s="1185"/>
      <c r="Z279" s="1185"/>
      <c r="AA279" s="1185"/>
      <c r="AB279" s="1185"/>
      <c r="AC279" s="1185"/>
      <c r="AD279" s="1185"/>
      <c r="AE279" s="1185"/>
    </row>
    <row r="280" spans="1:31">
      <c r="A280" s="1185"/>
      <c r="B280" s="937"/>
      <c r="C280" s="937"/>
      <c r="D280" s="937"/>
      <c r="E280" s="937"/>
      <c r="F280" s="937"/>
      <c r="G280" s="937"/>
      <c r="H280" s="937"/>
      <c r="I280" s="937"/>
      <c r="J280" s="937"/>
      <c r="K280" s="937"/>
      <c r="L280" s="937"/>
      <c r="M280" s="937"/>
      <c r="N280" s="937"/>
      <c r="O280" s="937"/>
      <c r="P280" s="937"/>
      <c r="W280" s="1185"/>
      <c r="X280" s="1185"/>
      <c r="Y280" s="1185"/>
      <c r="Z280" s="1185"/>
      <c r="AA280" s="1185"/>
      <c r="AB280" s="1185"/>
      <c r="AC280" s="1185"/>
      <c r="AD280" s="1185"/>
      <c r="AE280" s="1185"/>
    </row>
    <row r="281" spans="1:31">
      <c r="A281" s="1185"/>
      <c r="B281" s="937"/>
      <c r="C281" s="937"/>
      <c r="D281" s="937"/>
      <c r="E281" s="937"/>
      <c r="F281" s="937"/>
      <c r="G281" s="937"/>
      <c r="H281" s="937"/>
      <c r="I281" s="937"/>
      <c r="J281" s="937"/>
      <c r="K281" s="937"/>
      <c r="L281" s="937"/>
      <c r="M281" s="937"/>
      <c r="N281" s="937"/>
      <c r="O281" s="937"/>
      <c r="P281" s="937"/>
      <c r="W281" s="1185"/>
      <c r="X281" s="1185"/>
      <c r="Y281" s="1185"/>
      <c r="Z281" s="1185"/>
      <c r="AA281" s="1185"/>
      <c r="AB281" s="1185"/>
      <c r="AC281" s="1185"/>
      <c r="AD281" s="1185"/>
      <c r="AE281" s="1185"/>
    </row>
    <row r="282" spans="1:31">
      <c r="A282" s="1185"/>
      <c r="B282" s="937"/>
      <c r="C282" s="937"/>
      <c r="D282" s="937"/>
      <c r="E282" s="937"/>
      <c r="F282" s="937"/>
      <c r="G282" s="937"/>
      <c r="H282" s="937"/>
      <c r="I282" s="937"/>
      <c r="J282" s="937"/>
      <c r="K282" s="937"/>
      <c r="L282" s="937"/>
      <c r="M282" s="937"/>
      <c r="N282" s="937"/>
      <c r="O282" s="937"/>
      <c r="P282" s="937"/>
      <c r="W282" s="1185"/>
      <c r="X282" s="1185"/>
      <c r="Y282" s="1185"/>
      <c r="Z282" s="1185"/>
      <c r="AA282" s="1185"/>
      <c r="AB282" s="1185"/>
      <c r="AC282" s="1185"/>
      <c r="AD282" s="1185"/>
      <c r="AE282" s="1185"/>
    </row>
  </sheetData>
  <mergeCells count="9">
    <mergeCell ref="BY3:CD6"/>
    <mergeCell ref="M4:N4"/>
    <mergeCell ref="M7:N8"/>
    <mergeCell ref="M5:N6"/>
    <mergeCell ref="C11:K11"/>
    <mergeCell ref="AA25:AA39"/>
    <mergeCell ref="AC25:AC39"/>
    <mergeCell ref="AA51:AB51"/>
    <mergeCell ref="BS3:BX6"/>
  </mergeCells>
  <pageMargins left="0.31496062992125984" right="0.19685039370078741" top="0.43307086614173229" bottom="0.64" header="0.31496062992125984" footer="0.23622047244094491"/>
  <pageSetup paperSize="8" orientation="landscape" r:id="rId1"/>
  <headerFooter>
    <oddFooter xml:space="preserve">&amp;L&amp;8&amp;F&amp;C&amp;8​
ctp architectes, sas_Siret 50772925900022 RCS Beziers - N° TVA intracommunautaire : FR87 507 729 259 - APE : 7111Z
Inscrit au tableau régional de l'ordre des architectes : Languedoc Roussillon N° S12588 /  MAF N° 257773N11 </oddFooter>
  </headerFooter>
  <drawing r:id="rId2"/>
</worksheet>
</file>

<file path=xl/worksheets/sheet16.xml><?xml version="1.0" encoding="utf-8"?>
<worksheet xmlns="http://schemas.openxmlformats.org/spreadsheetml/2006/main" xmlns:r="http://schemas.openxmlformats.org/officeDocument/2006/relationships">
  <dimension ref="A1:J75"/>
  <sheetViews>
    <sheetView view="pageBreakPreview" topLeftCell="A34" zoomScale="60" workbookViewId="0">
      <selection activeCell="P29" sqref="P29"/>
    </sheetView>
  </sheetViews>
  <sheetFormatPr baseColWidth="10" defaultRowHeight="13.5"/>
  <cols>
    <col min="1" max="1" width="3.7109375" style="580" customWidth="1"/>
    <col min="2" max="2" width="20" style="580" customWidth="1"/>
    <col min="3" max="3" width="15.5703125" style="580" customWidth="1"/>
    <col min="4" max="4" width="18" style="580" customWidth="1"/>
    <col min="5" max="5" width="16.140625" style="580" customWidth="1"/>
    <col min="6" max="7" width="4.7109375" style="580" customWidth="1"/>
    <col min="8" max="8" width="4.7109375" style="588" customWidth="1"/>
    <col min="9" max="9" width="2.5703125" style="580" customWidth="1"/>
    <col min="10" max="16384" width="11.42578125" style="580"/>
  </cols>
  <sheetData>
    <row r="1" spans="1:8" s="528" customFormat="1" ht="54.75" customHeight="1">
      <c r="A1" s="1810"/>
      <c r="B1" s="1809"/>
      <c r="C1" s="1809"/>
      <c r="D1" s="1808" t="s">
        <v>1049</v>
      </c>
      <c r="E1" s="1807"/>
      <c r="F1" s="1807"/>
      <c r="G1" s="1647"/>
      <c r="H1" s="1936"/>
    </row>
    <row r="2" spans="1:8" s="528" customFormat="1" ht="24.75" customHeight="1">
      <c r="A2" s="1806"/>
      <c r="B2" s="1746" t="s">
        <v>1026</v>
      </c>
      <c r="C2" s="1805">
        <f>H3</f>
        <v>1</v>
      </c>
      <c r="D2" s="1784"/>
      <c r="E2" s="569"/>
      <c r="F2" s="569"/>
      <c r="G2" s="570"/>
      <c r="H2" s="1937"/>
    </row>
    <row r="3" spans="1:8" s="528" customFormat="1" ht="19.5" customHeight="1">
      <c r="A3" s="1804"/>
      <c r="B3" s="1803" t="s">
        <v>1048</v>
      </c>
      <c r="C3" s="1802"/>
      <c r="D3" s="1801" t="s">
        <v>1047</v>
      </c>
      <c r="E3" s="1800">
        <v>43112</v>
      </c>
      <c r="F3" s="1800"/>
      <c r="G3" s="1799"/>
      <c r="H3" s="1798">
        <v>1</v>
      </c>
    </row>
    <row r="4" spans="1:8" s="528" customFormat="1" ht="16.5" customHeight="1">
      <c r="A4" s="1797" t="s">
        <v>39</v>
      </c>
      <c r="B4" s="1634" t="s">
        <v>205</v>
      </c>
      <c r="C4" s="1796"/>
      <c r="D4" s="1781"/>
      <c r="E4" s="1675" t="s">
        <v>1073</v>
      </c>
      <c r="F4" s="1675"/>
      <c r="G4" s="1795"/>
      <c r="H4" s="1793" t="s">
        <v>1070</v>
      </c>
    </row>
    <row r="5" spans="1:8" s="528" customFormat="1" ht="16.5" customHeight="1">
      <c r="A5" s="1794"/>
      <c r="B5" s="1634"/>
      <c r="C5" s="1634"/>
      <c r="D5" s="1781"/>
      <c r="E5" s="1675" t="s">
        <v>1074</v>
      </c>
      <c r="F5" s="1675"/>
      <c r="G5" s="1675"/>
      <c r="H5" s="1793"/>
    </row>
    <row r="6" spans="1:8" s="528" customFormat="1" ht="16.5" customHeight="1">
      <c r="A6" s="1771"/>
      <c r="B6" s="1792"/>
      <c r="C6" s="569"/>
      <c r="D6" s="1784"/>
      <c r="E6" s="1783" t="s">
        <v>131</v>
      </c>
      <c r="F6" s="1783"/>
      <c r="G6" s="1783"/>
      <c r="H6" s="1782"/>
    </row>
    <row r="7" spans="1:8" s="528" customFormat="1" ht="22.5" customHeight="1">
      <c r="A7" s="1791"/>
      <c r="B7" s="1790" t="s">
        <v>1009</v>
      </c>
      <c r="C7" s="1789" t="s">
        <v>1071</v>
      </c>
      <c r="D7" s="1788"/>
      <c r="E7" s="1787"/>
      <c r="F7" s="1787"/>
      <c r="G7" s="2696" t="s">
        <v>1046</v>
      </c>
      <c r="H7" s="1786"/>
    </row>
    <row r="8" spans="1:8" s="528" customFormat="1" ht="22.5" customHeight="1">
      <c r="A8" s="1771"/>
      <c r="B8" s="531"/>
      <c r="C8" s="1785" t="s">
        <v>1072</v>
      </c>
      <c r="D8" s="1784"/>
      <c r="E8" s="1783"/>
      <c r="F8" s="1783"/>
      <c r="G8" s="2697"/>
      <c r="H8" s="1782"/>
    </row>
    <row r="9" spans="1:8" s="528" customFormat="1" ht="18.75" customHeight="1">
      <c r="A9" s="616"/>
      <c r="B9" s="1768"/>
      <c r="C9" s="1634"/>
      <c r="D9" s="1781"/>
      <c r="E9" s="1675"/>
      <c r="F9" s="2699" t="s">
        <v>1037</v>
      </c>
      <c r="G9" s="2697"/>
      <c r="H9" s="2701" t="s">
        <v>1036</v>
      </c>
    </row>
    <row r="10" spans="1:8" s="528" customFormat="1" ht="18.75" customHeight="1">
      <c r="A10" s="1780"/>
      <c r="B10" s="1779" t="s">
        <v>1045</v>
      </c>
      <c r="C10" s="1749"/>
      <c r="D10" s="1778" t="s">
        <v>1034</v>
      </c>
      <c r="E10" s="1778" t="s">
        <v>1033</v>
      </c>
      <c r="F10" s="2700"/>
      <c r="G10" s="2697"/>
      <c r="H10" s="2702"/>
    </row>
    <row r="11" spans="1:8" s="528" customFormat="1" ht="16.5" customHeight="1">
      <c r="A11" s="1773"/>
      <c r="B11" s="1776" t="s">
        <v>1044</v>
      </c>
      <c r="C11" s="1775" t="s">
        <v>1069</v>
      </c>
      <c r="D11" s="1940" t="s">
        <v>1078</v>
      </c>
      <c r="E11" s="1774" t="s">
        <v>1079</v>
      </c>
      <c r="F11" s="1671" t="s">
        <v>1032</v>
      </c>
      <c r="G11" s="2697"/>
      <c r="H11" s="1758" t="s">
        <v>1031</v>
      </c>
    </row>
    <row r="12" spans="1:8" s="528" customFormat="1" ht="16.5" customHeight="1">
      <c r="A12" s="1773"/>
      <c r="B12" s="1744" t="s">
        <v>1043</v>
      </c>
      <c r="C12" s="1652" t="s">
        <v>1042</v>
      </c>
      <c r="D12" s="1740" t="s">
        <v>1041</v>
      </c>
      <c r="E12" s="1720" t="s">
        <v>1040</v>
      </c>
      <c r="F12" s="1671" t="s">
        <v>1032</v>
      </c>
      <c r="G12" s="2697"/>
      <c r="H12" s="1758" t="s">
        <v>1031</v>
      </c>
    </row>
    <row r="13" spans="1:8" s="528" customFormat="1" ht="16.5" customHeight="1">
      <c r="A13" s="1773"/>
      <c r="B13" s="1772" t="s">
        <v>1039</v>
      </c>
      <c r="C13" s="1652"/>
      <c r="D13" s="1740"/>
      <c r="E13" s="1720"/>
      <c r="F13" s="1671"/>
      <c r="G13" s="2697"/>
      <c r="H13" s="1758"/>
    </row>
    <row r="14" spans="1:8" s="528" customFormat="1" ht="16.5" customHeight="1">
      <c r="A14" s="1771"/>
      <c r="B14" s="1770" t="s">
        <v>1038</v>
      </c>
      <c r="C14" s="1741"/>
      <c r="D14" s="1769"/>
      <c r="E14" s="1720"/>
      <c r="F14" s="1760"/>
      <c r="G14" s="2697"/>
      <c r="H14" s="1758"/>
    </row>
    <row r="15" spans="1:8" s="528" customFormat="1" ht="23.25" customHeight="1">
      <c r="A15" s="616"/>
      <c r="B15" s="1768"/>
      <c r="C15" s="1634"/>
      <c r="D15" s="1767"/>
      <c r="E15" s="1634"/>
      <c r="F15" s="2699" t="s">
        <v>1037</v>
      </c>
      <c r="G15" s="2697"/>
      <c r="H15" s="2701" t="s">
        <v>1036</v>
      </c>
    </row>
    <row r="16" spans="1:8" s="528" customFormat="1" ht="18.75" customHeight="1">
      <c r="A16" s="1766" t="s">
        <v>304</v>
      </c>
      <c r="B16" s="1765" t="s">
        <v>1035</v>
      </c>
      <c r="C16" s="1765" t="s">
        <v>900</v>
      </c>
      <c r="D16" s="1765" t="s">
        <v>1034</v>
      </c>
      <c r="E16" s="1765" t="s">
        <v>1033</v>
      </c>
      <c r="F16" s="2700"/>
      <c r="G16" s="2698"/>
      <c r="H16" s="2702"/>
    </row>
    <row r="17" spans="1:8" s="528" customFormat="1" ht="18.75" customHeight="1" thickBot="1">
      <c r="A17" s="1764">
        <v>1</v>
      </c>
      <c r="B17" s="1945" t="s">
        <v>918</v>
      </c>
      <c r="C17" s="1938" t="s">
        <v>1075</v>
      </c>
      <c r="D17" s="1939" t="s">
        <v>1076</v>
      </c>
      <c r="E17" s="1087" t="s">
        <v>335</v>
      </c>
      <c r="F17" s="1671" t="s">
        <v>1032</v>
      </c>
      <c r="G17" s="1763" t="s">
        <v>983</v>
      </c>
      <c r="H17" s="1758" t="s">
        <v>1031</v>
      </c>
    </row>
    <row r="18" spans="1:8" s="528" customFormat="1" ht="18.75" customHeight="1" thickBot="1">
      <c r="A18" s="1762">
        <v>2</v>
      </c>
      <c r="B18" s="1944" t="s">
        <v>921</v>
      </c>
      <c r="C18" s="1652" t="s">
        <v>307</v>
      </c>
      <c r="D18" s="1740"/>
      <c r="E18" s="1728" t="s">
        <v>309</v>
      </c>
      <c r="F18" s="1671"/>
      <c r="G18" s="1761"/>
      <c r="H18" s="1758"/>
    </row>
    <row r="19" spans="1:8" s="528" customFormat="1" ht="18.75" customHeight="1" thickBot="1">
      <c r="A19" s="1947">
        <v>3</v>
      </c>
      <c r="B19" s="1944" t="s">
        <v>927</v>
      </c>
      <c r="C19" s="1944" t="s">
        <v>956</v>
      </c>
      <c r="D19" s="1740"/>
      <c r="E19" s="1728" t="s">
        <v>1081</v>
      </c>
      <c r="F19" s="1671"/>
      <c r="G19" s="1941"/>
      <c r="H19" s="1758"/>
    </row>
    <row r="20" spans="1:8" s="528" customFormat="1" ht="18.75" customHeight="1" thickBot="1">
      <c r="A20" s="1943">
        <v>4</v>
      </c>
      <c r="B20" s="1944" t="s">
        <v>1080</v>
      </c>
      <c r="C20" s="1652" t="s">
        <v>1084</v>
      </c>
      <c r="D20" s="1740"/>
      <c r="E20" s="1728" t="s">
        <v>1085</v>
      </c>
      <c r="F20" s="1671"/>
      <c r="G20" s="1941"/>
      <c r="H20" s="1758"/>
    </row>
    <row r="21" spans="1:8" s="528" customFormat="1" ht="18.75" customHeight="1" thickBot="1">
      <c r="A21" s="1948">
        <v>5</v>
      </c>
      <c r="B21" s="1944" t="s">
        <v>358</v>
      </c>
      <c r="C21" s="1652" t="s">
        <v>352</v>
      </c>
      <c r="D21" s="1740"/>
      <c r="E21" s="1728" t="s">
        <v>353</v>
      </c>
      <c r="F21" s="1671"/>
      <c r="G21" s="1941"/>
      <c r="H21" s="1758"/>
    </row>
    <row r="22" spans="1:8" s="528" customFormat="1" ht="18.75" customHeight="1" thickBot="1">
      <c r="A22" s="1942">
        <v>6</v>
      </c>
      <c r="B22" s="1946" t="s">
        <v>933</v>
      </c>
      <c r="C22" s="1652" t="s">
        <v>1082</v>
      </c>
      <c r="D22" s="1740"/>
      <c r="E22" s="1728" t="s">
        <v>1083</v>
      </c>
      <c r="F22" s="1671"/>
      <c r="G22" s="1941"/>
      <c r="H22" s="1758"/>
    </row>
    <row r="23" spans="1:8" s="528" customFormat="1" ht="18.75" customHeight="1" thickBot="1">
      <c r="A23" s="1949">
        <v>7</v>
      </c>
      <c r="B23" s="1946" t="s">
        <v>930</v>
      </c>
      <c r="C23" s="1777"/>
      <c r="D23" s="1740"/>
      <c r="E23" s="1728"/>
      <c r="F23" s="1671"/>
      <c r="G23" s="1941"/>
      <c r="H23" s="1758"/>
    </row>
    <row r="24" spans="1:8" s="528" customFormat="1" ht="18.75" customHeight="1" thickBot="1">
      <c r="A24" s="1950">
        <v>8</v>
      </c>
      <c r="B24" s="1946" t="s">
        <v>1007</v>
      </c>
      <c r="C24" s="1938" t="s">
        <v>1075</v>
      </c>
      <c r="D24" s="1939" t="s">
        <v>1076</v>
      </c>
      <c r="E24" s="1087" t="s">
        <v>335</v>
      </c>
      <c r="F24" s="1671" t="s">
        <v>1032</v>
      </c>
      <c r="G24" s="1759"/>
      <c r="H24" s="1758" t="s">
        <v>1031</v>
      </c>
    </row>
    <row r="25" spans="1:8" s="566" customFormat="1" ht="6" customHeight="1">
      <c r="A25" s="1757"/>
      <c r="B25" s="1755"/>
      <c r="C25" s="1755"/>
      <c r="D25" s="1756"/>
      <c r="E25" s="1755"/>
      <c r="F25" s="1755"/>
      <c r="G25" s="1754"/>
      <c r="H25" s="1753"/>
    </row>
    <row r="26" spans="1:8" s="566" customFormat="1" ht="19.5" customHeight="1">
      <c r="A26" s="1747"/>
      <c r="B26" s="1747" t="s">
        <v>1030</v>
      </c>
      <c r="C26" s="1747"/>
      <c r="D26" s="1747"/>
      <c r="E26" s="1747"/>
      <c r="F26" s="1747"/>
      <c r="G26" s="1747"/>
      <c r="H26" s="1747"/>
    </row>
    <row r="27" spans="1:8" s="566" customFormat="1" ht="33.75" customHeight="1">
      <c r="B27" s="1675" t="s">
        <v>1095</v>
      </c>
    </row>
    <row r="28" spans="1:8" s="566" customFormat="1" ht="33" customHeight="1">
      <c r="A28" s="2688" t="s">
        <v>1029</v>
      </c>
      <c r="B28" s="2688"/>
      <c r="C28" s="2688"/>
      <c r="D28" s="2688"/>
      <c r="E28" s="2688"/>
      <c r="F28" s="2688"/>
      <c r="G28" s="2688"/>
      <c r="H28" s="2688"/>
    </row>
    <row r="29" spans="1:8" s="566" customFormat="1" ht="23.25" customHeight="1" thickBot="1">
      <c r="A29" s="2689" t="s">
        <v>1028</v>
      </c>
      <c r="B29" s="2689"/>
      <c r="C29" s="2689"/>
      <c r="D29" s="2689"/>
      <c r="E29" s="2689"/>
      <c r="F29" s="2689"/>
      <c r="G29" s="2689"/>
      <c r="H29" s="2689"/>
    </row>
    <row r="30" spans="1:8" s="566" customFormat="1" ht="19.5" customHeight="1">
      <c r="A30" s="2690" t="s">
        <v>1027</v>
      </c>
      <c r="B30" s="2691"/>
      <c r="C30" s="2691"/>
      <c r="D30" s="2691"/>
      <c r="E30" s="2691"/>
      <c r="F30" s="2691"/>
      <c r="G30" s="2691"/>
      <c r="H30" s="2692"/>
    </row>
    <row r="31" spans="1:8" s="566" customFormat="1" ht="19.5" customHeight="1" thickBot="1">
      <c r="A31" s="2693" t="s">
        <v>1077</v>
      </c>
      <c r="B31" s="2694"/>
      <c r="C31" s="2694"/>
      <c r="D31" s="2694"/>
      <c r="E31" s="2694"/>
      <c r="F31" s="2694"/>
      <c r="G31" s="2694"/>
      <c r="H31" s="2695"/>
    </row>
    <row r="32" spans="1:8" s="566" customFormat="1" ht="9" customHeight="1">
      <c r="A32" s="1752"/>
      <c r="B32" s="1752"/>
      <c r="C32" s="1752"/>
      <c r="D32" s="1752"/>
      <c r="E32" s="1752"/>
      <c r="F32" s="1752"/>
      <c r="G32" s="1752"/>
      <c r="H32" s="1752"/>
    </row>
    <row r="33" spans="1:10" s="566" customFormat="1" ht="19.5" customHeight="1">
      <c r="A33" s="1751"/>
      <c r="B33" s="1750"/>
      <c r="C33" s="1749"/>
      <c r="D33" s="1748"/>
      <c r="E33" s="1747"/>
      <c r="F33" s="1747"/>
      <c r="G33" s="1746" t="s">
        <v>1026</v>
      </c>
      <c r="H33" s="1745">
        <f>H3</f>
        <v>1</v>
      </c>
    </row>
    <row r="34" spans="1:10" s="566" customFormat="1" ht="19.5" customHeight="1">
      <c r="A34" s="1655"/>
      <c r="B34" s="1744"/>
      <c r="C34" s="548"/>
      <c r="D34" s="1743"/>
      <c r="E34" s="1649"/>
      <c r="F34" s="1649"/>
      <c r="G34" s="1649"/>
      <c r="H34" s="1743"/>
    </row>
    <row r="35" spans="1:10" s="566" customFormat="1" ht="11.25" customHeight="1" thickBot="1"/>
    <row r="36" spans="1:10" s="566" customFormat="1" ht="18.75" customHeight="1" thickBot="1">
      <c r="A36" s="1742">
        <v>1</v>
      </c>
      <c r="B36" s="1945" t="s">
        <v>918</v>
      </c>
      <c r="C36" s="1938" t="s">
        <v>1075</v>
      </c>
      <c r="D36" s="1939" t="s">
        <v>1076</v>
      </c>
      <c r="E36" s="1087" t="s">
        <v>335</v>
      </c>
      <c r="F36" s="1720"/>
      <c r="G36" s="1720"/>
      <c r="H36" s="1721" t="str">
        <f>F17</f>
        <v>Pre</v>
      </c>
      <c r="J36" s="1736"/>
    </row>
    <row r="37" spans="1:10" s="566" customFormat="1" ht="18.75" customHeight="1">
      <c r="A37" s="1735">
        <f t="shared" ref="A37:A58" si="0">A36+0.01</f>
        <v>1.01</v>
      </c>
      <c r="B37" s="1675" t="s">
        <v>1089</v>
      </c>
      <c r="C37" s="1702"/>
      <c r="D37" s="1702"/>
      <c r="E37" s="1702"/>
      <c r="F37" s="564"/>
      <c r="G37" s="1739" t="s">
        <v>1025</v>
      </c>
      <c r="H37" s="1659"/>
      <c r="J37" s="1736"/>
    </row>
    <row r="38" spans="1:10" s="566" customFormat="1" ht="18.75" customHeight="1">
      <c r="A38" s="1735">
        <f t="shared" si="0"/>
        <v>1.02</v>
      </c>
      <c r="B38" s="1675" t="s">
        <v>1090</v>
      </c>
      <c r="H38" s="1676"/>
      <c r="J38" s="1736"/>
    </row>
    <row r="39" spans="1:10" s="566" customFormat="1" ht="18.75" customHeight="1">
      <c r="A39" s="1735">
        <f t="shared" si="0"/>
        <v>1.03</v>
      </c>
      <c r="B39" s="1675" t="s">
        <v>1091</v>
      </c>
      <c r="H39" s="1676"/>
      <c r="J39" s="1736"/>
    </row>
    <row r="40" spans="1:10" s="566" customFormat="1" ht="18.75" customHeight="1">
      <c r="A40" s="1735">
        <f t="shared" si="0"/>
        <v>1.04</v>
      </c>
      <c r="B40" s="1579" t="s">
        <v>1092</v>
      </c>
      <c r="H40" s="1676"/>
      <c r="J40" s="1736"/>
    </row>
    <row r="41" spans="1:10" s="566" customFormat="1" ht="18.75" customHeight="1">
      <c r="A41" s="1735">
        <f t="shared" si="0"/>
        <v>1.05</v>
      </c>
      <c r="B41" s="1579" t="s">
        <v>1093</v>
      </c>
      <c r="H41" s="1676"/>
      <c r="J41" s="1736"/>
    </row>
    <row r="42" spans="1:10" s="566" customFormat="1" ht="18.75" customHeight="1">
      <c r="A42" s="1735">
        <f t="shared" si="0"/>
        <v>1.06</v>
      </c>
      <c r="B42" s="1675" t="s">
        <v>1087</v>
      </c>
      <c r="H42" s="1676"/>
      <c r="J42" s="1736"/>
    </row>
    <row r="43" spans="1:10" s="566" customFormat="1" ht="18.75" customHeight="1">
      <c r="A43" s="1735">
        <f t="shared" si="0"/>
        <v>1.07</v>
      </c>
      <c r="B43" s="1579" t="s">
        <v>1088</v>
      </c>
      <c r="H43" s="1676"/>
      <c r="J43" s="1736"/>
    </row>
    <row r="44" spans="1:10" s="566" customFormat="1" ht="18.75" customHeight="1">
      <c r="A44" s="1735">
        <f t="shared" si="0"/>
        <v>1.08</v>
      </c>
      <c r="B44" s="566" t="s">
        <v>1094</v>
      </c>
      <c r="H44" s="1676"/>
      <c r="J44" s="1736"/>
    </row>
    <row r="45" spans="1:10" s="566" customFormat="1" ht="18.75" customHeight="1">
      <c r="A45" s="1735">
        <f t="shared" si="0"/>
        <v>1.0900000000000001</v>
      </c>
      <c r="H45" s="1676"/>
      <c r="J45" s="1736"/>
    </row>
    <row r="46" spans="1:10" s="566" customFormat="1" ht="18.75" customHeight="1">
      <c r="A46" s="1735">
        <f t="shared" si="0"/>
        <v>1.1000000000000001</v>
      </c>
      <c r="B46" s="1738"/>
      <c r="H46" s="1676"/>
      <c r="J46" s="1736"/>
    </row>
    <row r="47" spans="1:10" s="566" customFormat="1" ht="18.75" customHeight="1">
      <c r="A47" s="1735">
        <f t="shared" si="0"/>
        <v>1.1100000000000001</v>
      </c>
      <c r="B47" s="622"/>
      <c r="H47" s="1676"/>
      <c r="J47" s="1736"/>
    </row>
    <row r="48" spans="1:10" s="566" customFormat="1" ht="21.75" customHeight="1">
      <c r="A48" s="1735">
        <f t="shared" si="0"/>
        <v>1.1200000000000001</v>
      </c>
      <c r="B48" s="1737"/>
      <c r="H48" s="1676"/>
      <c r="J48" s="1736"/>
    </row>
    <row r="49" spans="1:8" s="566" customFormat="1" ht="16.5" customHeight="1">
      <c r="A49" s="1735">
        <f t="shared" si="0"/>
        <v>1.1300000000000001</v>
      </c>
      <c r="B49" s="1734"/>
      <c r="C49" s="1733"/>
      <c r="D49" s="1733"/>
      <c r="F49" s="1719"/>
      <c r="G49" s="1719" t="s">
        <v>1022</v>
      </c>
      <c r="H49" s="1658">
        <v>0</v>
      </c>
    </row>
    <row r="50" spans="1:8" s="566" customFormat="1" ht="18.75" customHeight="1">
      <c r="A50" s="1732">
        <f t="shared" si="0"/>
        <v>1.1400000000000001</v>
      </c>
      <c r="B50" s="1731"/>
      <c r="C50" s="1730" t="s">
        <v>1021</v>
      </c>
      <c r="D50" s="1728" t="str">
        <f>C36</f>
        <v>OUBOUKHA FRERES</v>
      </c>
      <c r="E50" s="1727" t="s">
        <v>1023</v>
      </c>
      <c r="F50" s="1696"/>
      <c r="G50" s="1696"/>
      <c r="H50" s="1695"/>
    </row>
    <row r="51" spans="1:8" s="566" customFormat="1" ht="18.75" customHeight="1">
      <c r="A51" s="1701">
        <f t="shared" si="0"/>
        <v>1.1500000000000001</v>
      </c>
      <c r="B51" s="564"/>
      <c r="C51" s="1718" t="s">
        <v>1024</v>
      </c>
      <c r="D51" s="1729">
        <v>43119</v>
      </c>
      <c r="E51" s="1717"/>
      <c r="F51" s="1716"/>
      <c r="G51" s="1716"/>
      <c r="H51" s="1715"/>
    </row>
    <row r="52" spans="1:8" s="566" customFormat="1" ht="18.75" customHeight="1">
      <c r="A52" s="1701">
        <f t="shared" si="0"/>
        <v>1.1600000000000001</v>
      </c>
      <c r="B52" s="2682" t="s">
        <v>1086</v>
      </c>
      <c r="C52" s="2683"/>
      <c r="D52" s="1711" t="s">
        <v>1020</v>
      </c>
      <c r="E52" s="1714"/>
      <c r="F52" s="1709"/>
      <c r="G52" s="1709"/>
      <c r="H52" s="1708"/>
    </row>
    <row r="53" spans="1:8" s="566" customFormat="1" ht="18.75" customHeight="1">
      <c r="A53" s="1701">
        <f t="shared" si="0"/>
        <v>1.1700000000000002</v>
      </c>
      <c r="B53" s="2684"/>
      <c r="C53" s="2685"/>
      <c r="D53" s="1711" t="s">
        <v>1019</v>
      </c>
      <c r="E53" s="1713"/>
      <c r="F53" s="1661"/>
      <c r="G53" s="1661"/>
      <c r="H53" s="1712"/>
    </row>
    <row r="54" spans="1:8" s="566" customFormat="1" ht="18.75" customHeight="1">
      <c r="A54" s="1701">
        <f t="shared" si="0"/>
        <v>1.1800000000000002</v>
      </c>
      <c r="B54" s="2684"/>
      <c r="C54" s="2685"/>
      <c r="D54" s="1711" t="s">
        <v>1018</v>
      </c>
      <c r="E54" s="1710"/>
      <c r="F54" s="1709"/>
      <c r="G54" s="1709"/>
      <c r="H54" s="1708"/>
    </row>
    <row r="55" spans="1:8" s="566" customFormat="1" ht="18.75" customHeight="1">
      <c r="A55" s="1701">
        <f t="shared" si="0"/>
        <v>1.1900000000000002</v>
      </c>
      <c r="B55" s="2686"/>
      <c r="C55" s="2687"/>
      <c r="D55" s="1706" t="s">
        <v>1017</v>
      </c>
      <c r="E55" s="1705"/>
      <c r="F55" s="1704"/>
      <c r="G55" s="1704"/>
      <c r="H55" s="1703"/>
    </row>
    <row r="56" spans="1:8" s="566" customFormat="1" ht="18.75" customHeight="1">
      <c r="A56" s="1701">
        <f t="shared" si="0"/>
        <v>1.2000000000000002</v>
      </c>
      <c r="B56" s="1672"/>
      <c r="C56" s="1726"/>
      <c r="D56" s="1615"/>
      <c r="E56" s="1661"/>
      <c r="F56" s="1661"/>
      <c r="G56" s="1661"/>
      <c r="H56" s="1712"/>
    </row>
    <row r="57" spans="1:8" s="566" customFormat="1" ht="16.5" customHeight="1">
      <c r="A57" s="1701">
        <f t="shared" si="0"/>
        <v>1.2100000000000002</v>
      </c>
      <c r="B57" s="1682"/>
      <c r="C57" s="581"/>
      <c r="E57" s="1700"/>
      <c r="F57" s="1700"/>
      <c r="G57" s="1700"/>
      <c r="H57" s="1725"/>
    </row>
    <row r="58" spans="1:8" s="566" customFormat="1" ht="16.5" customHeight="1">
      <c r="A58" s="1707">
        <f t="shared" si="0"/>
        <v>1.2200000000000002</v>
      </c>
      <c r="B58" s="1724"/>
      <c r="C58" s="1723"/>
      <c r="D58" s="1723"/>
      <c r="E58" s="1723"/>
      <c r="F58" s="1723"/>
      <c r="G58" s="1723"/>
      <c r="H58" s="1722"/>
    </row>
    <row r="59" spans="1:8" s="566" customFormat="1" ht="66" customHeight="1">
      <c r="A59" s="1209"/>
      <c r="B59" s="1579"/>
      <c r="C59" s="1579"/>
      <c r="D59" s="1579"/>
      <c r="E59" s="1579"/>
      <c r="F59" s="1579"/>
      <c r="G59" s="1579"/>
      <c r="H59" s="1209"/>
    </row>
    <row r="60" spans="1:8" ht="18.75" customHeight="1">
      <c r="A60" s="1699" t="s">
        <v>1016</v>
      </c>
      <c r="B60" s="1696"/>
      <c r="C60" s="1698" t="s">
        <v>1015</v>
      </c>
      <c r="D60" s="1697">
        <f>E3</f>
        <v>43112</v>
      </c>
      <c r="E60" s="1696"/>
      <c r="F60" s="1696"/>
      <c r="G60" s="1696"/>
      <c r="H60" s="1695"/>
    </row>
    <row r="61" spans="1:8" ht="18.75" customHeight="1">
      <c r="A61" s="1694" t="s">
        <v>1014</v>
      </c>
    </row>
    <row r="62" spans="1:8" ht="15" customHeight="1">
      <c r="A62" s="1631"/>
      <c r="B62" s="1631"/>
      <c r="C62" s="1631"/>
      <c r="D62" s="1631"/>
      <c r="E62" s="1631"/>
      <c r="F62" s="1631"/>
      <c r="G62" s="1631"/>
      <c r="H62" s="1693"/>
    </row>
    <row r="63" spans="1:8" ht="16.5" customHeight="1">
      <c r="A63" s="580" t="s">
        <v>1013</v>
      </c>
      <c r="E63" s="1692"/>
      <c r="F63" s="1692"/>
      <c r="G63" s="1692"/>
      <c r="H63" s="1692"/>
    </row>
    <row r="64" spans="1:8">
      <c r="A64" s="1691"/>
      <c r="B64" s="1690"/>
      <c r="C64" s="1690"/>
    </row>
    <row r="65" spans="1:3">
      <c r="A65" s="1691"/>
      <c r="B65" s="1690"/>
      <c r="C65" s="1690"/>
    </row>
    <row r="66" spans="1:3">
      <c r="A66" s="1691"/>
      <c r="B66" s="1690"/>
      <c r="C66" s="1690"/>
    </row>
    <row r="67" spans="1:3">
      <c r="A67" s="1691"/>
      <c r="B67" s="1690"/>
      <c r="C67" s="1690"/>
    </row>
    <row r="68" spans="1:3">
      <c r="A68" s="1691"/>
      <c r="B68" s="1690"/>
      <c r="C68" s="1690"/>
    </row>
    <row r="69" spans="1:3">
      <c r="A69" s="1691"/>
      <c r="B69" s="1690"/>
      <c r="C69" s="1690"/>
    </row>
    <row r="70" spans="1:3">
      <c r="A70" s="1691"/>
      <c r="B70" s="1690"/>
      <c r="C70" s="1690"/>
    </row>
    <row r="71" spans="1:3">
      <c r="A71" s="1691"/>
      <c r="B71" s="1690"/>
      <c r="C71" s="1690"/>
    </row>
    <row r="72" spans="1:3">
      <c r="A72" s="1691"/>
      <c r="B72" s="1690"/>
      <c r="C72" s="1690"/>
    </row>
    <row r="73" spans="1:3">
      <c r="A73" s="1691"/>
      <c r="B73" s="1690"/>
      <c r="C73" s="1690"/>
    </row>
    <row r="74" spans="1:3">
      <c r="A74" s="1691"/>
      <c r="B74" s="1690"/>
      <c r="C74" s="1690"/>
    </row>
    <row r="75" spans="1:3">
      <c r="B75" s="1690"/>
      <c r="C75" s="1690"/>
    </row>
  </sheetData>
  <mergeCells count="10">
    <mergeCell ref="G7:G16"/>
    <mergeCell ref="F15:F16"/>
    <mergeCell ref="H15:H16"/>
    <mergeCell ref="F9:F10"/>
    <mergeCell ref="H9:H10"/>
    <mergeCell ref="B52:C55"/>
    <mergeCell ref="A28:H28"/>
    <mergeCell ref="A29:H29"/>
    <mergeCell ref="A30:H30"/>
    <mergeCell ref="A31:H31"/>
  </mergeCells>
  <hyperlinks>
    <hyperlink ref="D12" r:id="rId1"/>
    <hyperlink ref="D17" r:id="rId2"/>
    <hyperlink ref="D11" r:id="rId3"/>
    <hyperlink ref="D24" r:id="rId4"/>
    <hyperlink ref="D36" r:id="rId5"/>
  </hyperlinks>
  <pageMargins left="0.70866141732283472" right="0.15748031496062992" top="0.35433070866141736" bottom="0.55118110236220474" header="0.19685039370078741" footer="0.19685039370078741"/>
  <pageSetup paperSize="9" orientation="portrait" r:id="rId6"/>
  <headerFooter>
    <oddFooter>&amp;L&amp;8ctp architectes sas, 15 rue Molière, 34290 Servian / Siret 50772925900022 RCS Béziers 
Ordre des architectes : Languedoc Roussillon N° S12588&amp;R&amp;8&amp;F</oddFooter>
  </headerFooter>
  <rowBreaks count="1" manualBreakCount="1">
    <brk id="35" max="8" man="1"/>
  </rowBreaks>
  <colBreaks count="1" manualBreakCount="1">
    <brk id="9" max="1048575" man="1"/>
  </colBreaks>
  <drawing r:id="rId7"/>
</worksheet>
</file>

<file path=xl/worksheets/sheet17.xml><?xml version="1.0" encoding="utf-8"?>
<worksheet xmlns="http://schemas.openxmlformats.org/spreadsheetml/2006/main" xmlns:r="http://schemas.openxmlformats.org/officeDocument/2006/relationships">
  <dimension ref="A1:U248"/>
  <sheetViews>
    <sheetView view="pageLayout" workbookViewId="0">
      <selection activeCell="B20" sqref="B20:E20"/>
    </sheetView>
  </sheetViews>
  <sheetFormatPr baseColWidth="10" defaultRowHeight="13.5"/>
  <cols>
    <col min="1" max="1" width="3.7109375" style="580" customWidth="1"/>
    <col min="2" max="2" width="20.140625" style="580" customWidth="1"/>
    <col min="3" max="3" width="15.5703125" style="580" customWidth="1"/>
    <col min="4" max="4" width="18" style="580" customWidth="1"/>
    <col min="5" max="5" width="16.140625" style="580" customWidth="1"/>
    <col min="6" max="7" width="4.7109375" style="580" customWidth="1"/>
    <col min="8" max="8" width="6.140625" style="588" customWidth="1"/>
    <col min="9" max="9" width="2.5703125" style="580" customWidth="1"/>
    <col min="10" max="16384" width="11.42578125" style="580"/>
  </cols>
  <sheetData>
    <row r="1" spans="1:12" s="528" customFormat="1" ht="35.25" customHeight="1">
      <c r="A1" s="1810"/>
      <c r="B1" s="1809"/>
      <c r="C1" s="1809"/>
      <c r="D1" s="1808" t="s">
        <v>1049</v>
      </c>
      <c r="E1" s="1807"/>
      <c r="F1" s="1807"/>
      <c r="G1" s="1647"/>
      <c r="H1" s="2242"/>
    </row>
    <row r="2" spans="1:12" s="528" customFormat="1" ht="24.75" customHeight="1">
      <c r="A2" s="1806"/>
      <c r="B2" s="1746" t="s">
        <v>1026</v>
      </c>
      <c r="C2" s="1805">
        <f>H3</f>
        <v>24</v>
      </c>
      <c r="D2" s="1784"/>
      <c r="E2" s="569"/>
      <c r="F2" s="569"/>
      <c r="G2" s="570"/>
      <c r="H2" s="2243"/>
    </row>
    <row r="3" spans="1:12" s="528" customFormat="1" ht="19.5" customHeight="1">
      <c r="A3" s="1804"/>
      <c r="B3" s="1803" t="s">
        <v>1048</v>
      </c>
      <c r="C3" s="1960" t="s">
        <v>957</v>
      </c>
      <c r="D3" s="1959" t="s">
        <v>1047</v>
      </c>
      <c r="E3" s="1958">
        <v>43350</v>
      </c>
      <c r="F3" s="1800"/>
      <c r="G3" s="1799"/>
      <c r="H3" s="2241">
        <v>24</v>
      </c>
      <c r="J3" s="528" t="s">
        <v>1145</v>
      </c>
    </row>
    <row r="4" spans="1:12" s="528" customFormat="1" ht="16.5" customHeight="1">
      <c r="A4" s="1797" t="s">
        <v>39</v>
      </c>
      <c r="B4" s="1634" t="s">
        <v>205</v>
      </c>
      <c r="C4" s="1796"/>
      <c r="D4" s="1781"/>
      <c r="E4" s="1675" t="s">
        <v>1073</v>
      </c>
      <c r="F4" s="1675"/>
      <c r="G4" s="1795"/>
      <c r="H4" s="2151" t="s">
        <v>1070</v>
      </c>
      <c r="J4" s="528" t="s">
        <v>149</v>
      </c>
    </row>
    <row r="5" spans="1:12" s="528" customFormat="1" ht="16.5" customHeight="1">
      <c r="A5" s="1794"/>
      <c r="B5" s="1634"/>
      <c r="C5" s="1634"/>
      <c r="D5" s="1781"/>
      <c r="E5" s="1675" t="s">
        <v>1074</v>
      </c>
      <c r="F5" s="1675"/>
      <c r="G5" s="1675"/>
      <c r="H5" s="1793"/>
    </row>
    <row r="6" spans="1:12" s="528" customFormat="1" ht="16.5" customHeight="1">
      <c r="A6" s="1771"/>
      <c r="B6" s="1792"/>
      <c r="C6" s="569"/>
      <c r="D6" s="1784"/>
      <c r="E6" s="1783" t="s">
        <v>131</v>
      </c>
      <c r="F6" s="1783"/>
      <c r="G6" s="1783"/>
      <c r="H6" s="1782"/>
    </row>
    <row r="7" spans="1:12" s="528" customFormat="1" ht="22.5" customHeight="1">
      <c r="A7" s="1791"/>
      <c r="B7" s="1790" t="s">
        <v>1009</v>
      </c>
      <c r="C7" s="1789" t="s">
        <v>1071</v>
      </c>
      <c r="D7" s="1788"/>
      <c r="E7" s="1787"/>
      <c r="F7" s="1787"/>
      <c r="G7" s="2705" t="s">
        <v>1122</v>
      </c>
      <c r="H7" s="1786"/>
    </row>
    <row r="8" spans="1:12" s="528" customFormat="1" ht="22.5" customHeight="1">
      <c r="A8" s="1771"/>
      <c r="B8" s="531"/>
      <c r="C8" s="1785" t="s">
        <v>1072</v>
      </c>
      <c r="D8" s="1784"/>
      <c r="E8" s="1783"/>
      <c r="F8" s="1783"/>
      <c r="G8" s="2697"/>
      <c r="H8" s="1782"/>
    </row>
    <row r="9" spans="1:12" s="528" customFormat="1" ht="18.75" customHeight="1">
      <c r="A9" s="616"/>
      <c r="B9" s="1768"/>
      <c r="C9" s="1634"/>
      <c r="D9" s="1781"/>
      <c r="E9" s="1675"/>
      <c r="F9" s="2699" t="s">
        <v>1037</v>
      </c>
      <c r="G9" s="2697"/>
      <c r="H9" s="2701" t="s">
        <v>1036</v>
      </c>
      <c r="L9"/>
    </row>
    <row r="10" spans="1:12" s="528" customFormat="1" ht="18.75" customHeight="1">
      <c r="A10" s="1780"/>
      <c r="B10" s="1779" t="s">
        <v>1045</v>
      </c>
      <c r="C10" s="1749"/>
      <c r="D10" s="1778" t="s">
        <v>1034</v>
      </c>
      <c r="E10" s="1778" t="s">
        <v>1104</v>
      </c>
      <c r="F10" s="2700"/>
      <c r="G10" s="2697"/>
      <c r="H10" s="2702"/>
    </row>
    <row r="11" spans="1:12" s="528" customFormat="1" ht="16.5" customHeight="1">
      <c r="A11" s="1773"/>
      <c r="B11" s="1776" t="s">
        <v>1044</v>
      </c>
      <c r="C11" s="1775" t="s">
        <v>1069</v>
      </c>
      <c r="D11" s="2105" t="s">
        <v>1078</v>
      </c>
      <c r="E11" s="1774" t="s">
        <v>1079</v>
      </c>
      <c r="F11" s="1671" t="s">
        <v>1032</v>
      </c>
      <c r="G11" s="2697"/>
      <c r="H11" s="1758" t="s">
        <v>1105</v>
      </c>
    </row>
    <row r="12" spans="1:12" s="528" customFormat="1" ht="16.5" customHeight="1">
      <c r="A12" s="1773"/>
      <c r="B12" s="1744" t="s">
        <v>1043</v>
      </c>
      <c r="C12" s="1652" t="s">
        <v>1042</v>
      </c>
      <c r="D12" s="2103" t="s">
        <v>1041</v>
      </c>
      <c r="E12" s="1720" t="s">
        <v>1040</v>
      </c>
      <c r="F12" s="1671" t="s">
        <v>1032</v>
      </c>
      <c r="G12" s="2697"/>
      <c r="H12" s="1758" t="s">
        <v>1105</v>
      </c>
    </row>
    <row r="13" spans="1:12" s="528" customFormat="1" ht="21.75" customHeight="1">
      <c r="A13" s="616"/>
      <c r="B13" s="1768"/>
      <c r="C13" s="1634"/>
      <c r="D13" s="2106"/>
      <c r="E13" s="1634"/>
      <c r="F13" s="2699" t="s">
        <v>1037</v>
      </c>
      <c r="G13" s="2697"/>
      <c r="H13" s="2701" t="s">
        <v>1036</v>
      </c>
    </row>
    <row r="14" spans="1:12" s="528" customFormat="1" ht="18.75" customHeight="1" thickBot="1">
      <c r="A14" s="1766" t="s">
        <v>304</v>
      </c>
      <c r="B14" s="1765" t="s">
        <v>1035</v>
      </c>
      <c r="C14" s="1765" t="s">
        <v>900</v>
      </c>
      <c r="D14" s="1765" t="s">
        <v>1034</v>
      </c>
      <c r="E14" s="1765" t="s">
        <v>1104</v>
      </c>
      <c r="F14" s="2700"/>
      <c r="G14" s="2697"/>
      <c r="H14" s="2702"/>
    </row>
    <row r="15" spans="1:12" s="528" customFormat="1" ht="18.75" customHeight="1">
      <c r="A15" s="1764">
        <v>1</v>
      </c>
      <c r="B15" s="1945" t="s">
        <v>918</v>
      </c>
      <c r="C15" s="1938" t="s">
        <v>1102</v>
      </c>
      <c r="D15" s="2101" t="s">
        <v>1076</v>
      </c>
      <c r="E15" s="1087" t="s">
        <v>335</v>
      </c>
      <c r="F15" s="1968"/>
      <c r="G15" s="2244"/>
      <c r="H15" s="2289" t="s">
        <v>362</v>
      </c>
    </row>
    <row r="16" spans="1:12" s="528" customFormat="1" ht="18.75" customHeight="1">
      <c r="A16" s="1762">
        <v>2</v>
      </c>
      <c r="B16" s="1944" t="s">
        <v>1106</v>
      </c>
      <c r="C16" s="1652" t="s">
        <v>307</v>
      </c>
      <c r="D16" s="2102" t="s">
        <v>1100</v>
      </c>
      <c r="E16" s="1728" t="s">
        <v>309</v>
      </c>
      <c r="F16" s="1968"/>
      <c r="G16" s="2245"/>
      <c r="H16" s="2289" t="s">
        <v>362</v>
      </c>
    </row>
    <row r="17" spans="1:11" s="528" customFormat="1" ht="18.75" customHeight="1">
      <c r="A17" s="1947">
        <v>3</v>
      </c>
      <c r="B17" s="1944" t="s">
        <v>927</v>
      </c>
      <c r="C17" s="1938" t="s">
        <v>1102</v>
      </c>
      <c r="D17" s="2101" t="s">
        <v>1076</v>
      </c>
      <c r="E17" s="1087" t="s">
        <v>335</v>
      </c>
      <c r="F17" s="1968"/>
      <c r="G17" s="2245"/>
      <c r="H17" s="2289" t="s">
        <v>362</v>
      </c>
    </row>
    <row r="18" spans="1:11" s="528" customFormat="1" ht="18.75" customHeight="1">
      <c r="A18" s="1943">
        <v>4</v>
      </c>
      <c r="B18" s="1944" t="s">
        <v>1080</v>
      </c>
      <c r="C18" s="1652" t="s">
        <v>1084</v>
      </c>
      <c r="D18" s="2102" t="s">
        <v>1099</v>
      </c>
      <c r="E18" s="1728" t="s">
        <v>1085</v>
      </c>
      <c r="F18" s="1968"/>
      <c r="G18" s="2245"/>
      <c r="H18" s="2289" t="s">
        <v>362</v>
      </c>
    </row>
    <row r="19" spans="1:11" s="528" customFormat="1" ht="18.75" customHeight="1">
      <c r="A19" s="1948">
        <v>5</v>
      </c>
      <c r="B19" s="1944" t="s">
        <v>358</v>
      </c>
      <c r="C19" s="1652" t="s">
        <v>352</v>
      </c>
      <c r="D19" s="2102" t="s">
        <v>359</v>
      </c>
      <c r="E19" s="1728" t="s">
        <v>353</v>
      </c>
      <c r="F19" s="1968"/>
      <c r="G19" s="2245"/>
      <c r="H19" s="2289" t="s">
        <v>362</v>
      </c>
    </row>
    <row r="20" spans="1:11" s="528" customFormat="1" ht="18.75" customHeight="1">
      <c r="A20" s="1942">
        <v>6</v>
      </c>
      <c r="B20" s="1946" t="s">
        <v>933</v>
      </c>
      <c r="C20" s="1652" t="s">
        <v>1082</v>
      </c>
      <c r="D20" s="2102" t="s">
        <v>1098</v>
      </c>
      <c r="E20" s="1728" t="s">
        <v>1083</v>
      </c>
      <c r="F20" s="1968"/>
      <c r="G20" s="2245"/>
      <c r="H20" s="2289" t="s">
        <v>362</v>
      </c>
    </row>
    <row r="21" spans="1:11" s="528" customFormat="1" ht="18.75" customHeight="1">
      <c r="A21" s="1949">
        <v>7</v>
      </c>
      <c r="B21" s="1946" t="s">
        <v>930</v>
      </c>
      <c r="C21" s="1944" t="s">
        <v>1101</v>
      </c>
      <c r="D21" s="2103" t="s">
        <v>1097</v>
      </c>
      <c r="E21" s="1728" t="s">
        <v>1096</v>
      </c>
      <c r="F21" s="1968"/>
      <c r="G21" s="2245"/>
      <c r="H21" s="2289" t="s">
        <v>362</v>
      </c>
    </row>
    <row r="22" spans="1:11" s="528" customFormat="1" ht="18.75" customHeight="1" thickBot="1">
      <c r="A22" s="1950">
        <v>8</v>
      </c>
      <c r="B22" s="1946" t="s">
        <v>1007</v>
      </c>
      <c r="C22" s="1938" t="s">
        <v>1102</v>
      </c>
      <c r="D22" s="2101" t="s">
        <v>1076</v>
      </c>
      <c r="E22" s="1087" t="s">
        <v>335</v>
      </c>
      <c r="F22" s="1968"/>
      <c r="G22" s="2246"/>
      <c r="H22" s="2289" t="s">
        <v>362</v>
      </c>
    </row>
    <row r="23" spans="1:11" s="566" customFormat="1" ht="6" customHeight="1">
      <c r="A23" s="1757"/>
      <c r="B23" s="1755"/>
      <c r="C23" s="1755"/>
      <c r="D23" s="2104"/>
      <c r="E23" s="1755"/>
      <c r="F23" s="1755"/>
      <c r="G23" s="2290"/>
      <c r="H23" s="1753"/>
    </row>
    <row r="24" spans="1:11" s="566" customFormat="1" ht="19.5" customHeight="1">
      <c r="A24" s="564"/>
      <c r="B24" s="1747" t="s">
        <v>1030</v>
      </c>
      <c r="C24" s="1747"/>
      <c r="D24" s="1747"/>
      <c r="E24" s="1747"/>
      <c r="F24" s="1747"/>
      <c r="G24" s="1747"/>
      <c r="H24" s="1659"/>
    </row>
    <row r="25" spans="1:11" s="566" customFormat="1" ht="17.25" customHeight="1">
      <c r="A25" s="1675" t="s">
        <v>1103</v>
      </c>
      <c r="G25" s="2247"/>
    </row>
    <row r="26" spans="1:11" s="566" customFormat="1" ht="28.5" customHeight="1">
      <c r="A26" s="2688" t="s">
        <v>1029</v>
      </c>
      <c r="B26" s="2688"/>
      <c r="C26" s="2688"/>
      <c r="D26" s="2688"/>
      <c r="E26" s="2688"/>
      <c r="F26" s="1955"/>
      <c r="G26" s="2248"/>
      <c r="H26" s="1955"/>
    </row>
    <row r="27" spans="1:11" s="566" customFormat="1" ht="21" customHeight="1" thickBot="1">
      <c r="C27" s="1956"/>
      <c r="E27" s="2275" t="s">
        <v>1028</v>
      </c>
      <c r="F27" s="1956"/>
      <c r="G27" s="2249"/>
      <c r="H27" s="1956"/>
      <c r="K27" s="2098"/>
    </row>
    <row r="28" spans="1:11" s="566" customFormat="1" ht="19.5" customHeight="1" thickBot="1">
      <c r="A28" s="2251"/>
      <c r="B28" s="2252"/>
      <c r="C28" s="2273" t="s">
        <v>1027</v>
      </c>
      <c r="D28" s="2252"/>
      <c r="E28" s="2252"/>
      <c r="F28" s="2252"/>
      <c r="G28" s="2250"/>
      <c r="H28" s="521"/>
      <c r="K28" s="2098"/>
    </row>
    <row r="29" spans="1:11" s="566" customFormat="1" ht="19.5" customHeight="1">
      <c r="A29" s="1910"/>
      <c r="C29" s="1961"/>
      <c r="E29" s="2274" t="s">
        <v>1250</v>
      </c>
      <c r="F29" s="1961"/>
      <c r="G29" s="1961"/>
      <c r="H29" s="1961"/>
      <c r="K29" s="2098"/>
    </row>
    <row r="30" spans="1:11" s="566" customFormat="1" ht="11.25" customHeight="1">
      <c r="A30" s="1752"/>
      <c r="B30" s="1752"/>
      <c r="C30" s="1752"/>
      <c r="D30" s="1752"/>
      <c r="E30" s="1752"/>
      <c r="F30" s="1752"/>
      <c r="G30" s="1752"/>
      <c r="H30" s="1752"/>
    </row>
    <row r="31" spans="1:11" s="566" customFormat="1" ht="19.5" customHeight="1">
      <c r="A31" s="1751"/>
      <c r="B31" s="1750"/>
      <c r="C31" s="1749"/>
      <c r="D31" s="1748"/>
      <c r="E31" s="1747"/>
      <c r="F31" s="1747"/>
      <c r="G31" s="1746" t="s">
        <v>1026</v>
      </c>
      <c r="H31" s="1745">
        <f>H3</f>
        <v>24</v>
      </c>
      <c r="J31"/>
    </row>
    <row r="32" spans="1:11" s="566" customFormat="1" ht="19.5" customHeight="1">
      <c r="A32" s="2283"/>
      <c r="B32" s="772" t="s">
        <v>1302</v>
      </c>
      <c r="C32" s="1634"/>
      <c r="D32" s="1781"/>
      <c r="E32" s="1702"/>
      <c r="F32" s="1702"/>
      <c r="G32" s="2285"/>
      <c r="H32" s="2286"/>
      <c r="J32"/>
    </row>
    <row r="33" spans="1:10" s="566" customFormat="1" ht="43.5" customHeight="1">
      <c r="A33" s="1655"/>
      <c r="B33" s="2706" t="s">
        <v>1303</v>
      </c>
      <c r="C33" s="2706"/>
      <c r="D33" s="2706"/>
      <c r="E33" s="2706"/>
      <c r="F33" s="2706"/>
      <c r="G33" s="2706"/>
      <c r="H33" s="2706"/>
      <c r="J33"/>
    </row>
    <row r="34" spans="1:10" s="566" customFormat="1" ht="19.5" customHeight="1">
      <c r="A34" s="1655"/>
      <c r="B34" s="2284"/>
      <c r="C34" s="1634"/>
      <c r="D34" s="1781"/>
      <c r="G34" s="727"/>
      <c r="H34" s="523"/>
      <c r="J34"/>
    </row>
    <row r="35" spans="1:10" s="566" customFormat="1" ht="16.5" customHeight="1">
      <c r="A35" s="1675"/>
      <c r="B35" s="1675" t="s">
        <v>1252</v>
      </c>
      <c r="C35" s="1675" t="s">
        <v>1253</v>
      </c>
      <c r="D35" s="1675"/>
      <c r="E35" s="1622"/>
      <c r="F35" s="1622"/>
      <c r="G35" s="1622"/>
      <c r="H35" s="1626"/>
      <c r="J35" s="497"/>
    </row>
    <row r="36" spans="1:10" s="566" customFormat="1" ht="16.5" customHeight="1">
      <c r="A36" s="1675"/>
      <c r="C36" s="1675"/>
      <c r="D36" s="1675"/>
      <c r="E36" s="2282" t="s">
        <v>1304</v>
      </c>
      <c r="F36" s="1622"/>
      <c r="G36" s="1622"/>
      <c r="H36" s="1626"/>
      <c r="J36" s="497"/>
    </row>
    <row r="37" spans="1:10" s="566" customFormat="1" ht="16.5" customHeight="1">
      <c r="A37" s="2097"/>
      <c r="B37" s="2270" t="s">
        <v>80</v>
      </c>
      <c r="C37" s="2276" t="s">
        <v>246</v>
      </c>
      <c r="D37" s="1985"/>
      <c r="E37" s="2271"/>
      <c r="F37" s="1988"/>
      <c r="G37" s="1989" t="s">
        <v>1262</v>
      </c>
      <c r="H37" s="1987"/>
      <c r="J37" s="497"/>
    </row>
    <row r="38" spans="1:10" s="566" customFormat="1" ht="16.5" customHeight="1">
      <c r="A38" s="1675"/>
      <c r="B38" s="2279"/>
      <c r="C38" s="1899"/>
      <c r="D38" s="1675"/>
      <c r="E38" s="1622"/>
      <c r="F38" s="1988"/>
      <c r="G38" s="1989"/>
      <c r="H38" s="1989"/>
      <c r="J38" s="497"/>
    </row>
    <row r="39" spans="1:10" s="566" customFormat="1" ht="16.5" customHeight="1">
      <c r="A39" s="1675"/>
      <c r="B39" s="1896" t="s">
        <v>1254</v>
      </c>
      <c r="C39" s="1675" t="s">
        <v>1261</v>
      </c>
      <c r="D39" s="1675"/>
      <c r="E39" s="1622"/>
      <c r="F39" s="2227"/>
      <c r="G39" s="1649"/>
      <c r="H39" s="1965"/>
      <c r="J39" s="497"/>
    </row>
    <row r="40" spans="1:10" s="566" customFormat="1" ht="16.5" customHeight="1">
      <c r="A40" s="1675"/>
      <c r="C40" s="1675" t="s">
        <v>1263</v>
      </c>
      <c r="D40" s="1675"/>
      <c r="E40" s="1622"/>
      <c r="F40" s="2281"/>
      <c r="G40" s="1963"/>
      <c r="H40" s="2280"/>
      <c r="J40" s="497"/>
    </row>
    <row r="41" spans="1:10" s="566" customFormat="1" ht="16.5" customHeight="1">
      <c r="A41" s="1675"/>
      <c r="F41" s="1622"/>
      <c r="G41" s="1622"/>
      <c r="H41" s="1626"/>
      <c r="J41" s="497"/>
    </row>
    <row r="42" spans="1:10" s="566" customFormat="1" ht="16.5" customHeight="1">
      <c r="A42" s="1675"/>
      <c r="B42" s="1899" t="s">
        <v>1264</v>
      </c>
      <c r="C42" s="1675" t="s">
        <v>1265</v>
      </c>
      <c r="D42" s="1675"/>
      <c r="E42" s="1622"/>
      <c r="F42" s="2227"/>
      <c r="G42" s="1649"/>
      <c r="H42" s="1965"/>
      <c r="J42" s="497"/>
    </row>
    <row r="43" spans="1:10" s="566" customFormat="1" ht="16.5" customHeight="1">
      <c r="A43" s="1675"/>
      <c r="C43" s="1675" t="s">
        <v>1274</v>
      </c>
      <c r="D43" s="1675"/>
      <c r="E43" s="1622"/>
      <c r="F43" s="2281"/>
      <c r="G43" s="1963"/>
      <c r="H43" s="2280"/>
      <c r="J43" s="497"/>
    </row>
    <row r="44" spans="1:10" s="566" customFormat="1" ht="16.5" customHeight="1">
      <c r="A44" s="1675"/>
      <c r="F44" s="1622"/>
      <c r="G44" s="1622"/>
      <c r="H44" s="1626"/>
      <c r="J44" s="497"/>
    </row>
    <row r="45" spans="1:10" s="566" customFormat="1" ht="16.5" customHeight="1">
      <c r="A45" s="1675"/>
      <c r="B45" s="1896" t="s">
        <v>1255</v>
      </c>
      <c r="C45" s="1675" t="s">
        <v>1266</v>
      </c>
      <c r="D45" s="1675"/>
      <c r="E45" s="1622"/>
      <c r="F45" s="2272"/>
      <c r="G45" s="1988"/>
      <c r="H45" s="1987"/>
      <c r="J45" s="497"/>
    </row>
    <row r="46" spans="1:10" s="566" customFormat="1" ht="16.5" customHeight="1">
      <c r="D46" s="1675"/>
      <c r="E46" s="1622"/>
      <c r="F46" s="1622"/>
      <c r="G46" s="1622"/>
      <c r="H46" s="1626"/>
      <c r="J46" s="497"/>
    </row>
    <row r="47" spans="1:10" s="566" customFormat="1" ht="16.5" customHeight="1">
      <c r="A47" s="1675"/>
      <c r="B47" s="1896" t="s">
        <v>1256</v>
      </c>
      <c r="C47" s="1675" t="s">
        <v>1312</v>
      </c>
      <c r="D47" s="1675"/>
      <c r="E47" s="1622"/>
      <c r="F47" s="2227"/>
      <c r="G47" s="1649"/>
      <c r="H47" s="1965"/>
      <c r="J47" s="497"/>
    </row>
    <row r="48" spans="1:10" s="566" customFormat="1" ht="16.5" customHeight="1">
      <c r="A48" s="1675"/>
      <c r="C48" s="1675" t="s">
        <v>1267</v>
      </c>
      <c r="D48" s="1675"/>
      <c r="E48" s="1622"/>
      <c r="F48" s="2230"/>
      <c r="G48" s="1622"/>
      <c r="H48" s="1966"/>
      <c r="J48" s="497"/>
    </row>
    <row r="49" spans="1:12" s="566" customFormat="1" ht="16.5" customHeight="1">
      <c r="A49" s="1675"/>
      <c r="C49" s="1675" t="s">
        <v>1268</v>
      </c>
      <c r="D49" s="1675"/>
      <c r="E49" s="1622"/>
      <c r="F49" s="2281"/>
      <c r="G49" s="1963"/>
      <c r="H49" s="2280"/>
      <c r="J49" s="497"/>
    </row>
    <row r="50" spans="1:12" s="566" customFormat="1" ht="16.5" customHeight="1">
      <c r="A50" s="1675"/>
      <c r="C50" s="1675"/>
      <c r="D50" s="1675"/>
      <c r="E50" s="1622"/>
      <c r="F50" s="1622"/>
      <c r="G50" s="1622"/>
      <c r="H50" s="1626"/>
      <c r="J50" s="497"/>
    </row>
    <row r="51" spans="1:12" s="566" customFormat="1" ht="16.5" customHeight="1">
      <c r="A51" s="1675"/>
      <c r="B51" s="1896" t="s">
        <v>1257</v>
      </c>
      <c r="C51" s="1675" t="s">
        <v>1305</v>
      </c>
      <c r="D51" s="1675"/>
      <c r="E51" s="1622"/>
      <c r="F51" s="1622"/>
      <c r="G51" s="1622"/>
      <c r="H51" s="1626"/>
      <c r="J51" s="497"/>
    </row>
    <row r="52" spans="1:12" s="566" customFormat="1" ht="38.25" customHeight="1">
      <c r="A52" s="1675"/>
      <c r="C52" s="2706" t="s">
        <v>1269</v>
      </c>
      <c r="D52" s="2706"/>
      <c r="E52" s="2706"/>
      <c r="F52" s="2272"/>
      <c r="G52" s="1988"/>
      <c r="H52" s="1987"/>
      <c r="J52" s="497"/>
    </row>
    <row r="53" spans="1:12" s="566" customFormat="1" ht="16.5" customHeight="1">
      <c r="A53" s="1675"/>
      <c r="C53" s="1675"/>
      <c r="D53" s="1675"/>
      <c r="E53" s="1622"/>
      <c r="F53" s="1622"/>
      <c r="G53" s="1622"/>
      <c r="H53" s="1626"/>
      <c r="J53" s="497"/>
    </row>
    <row r="54" spans="1:12" s="566" customFormat="1" ht="16.5" customHeight="1">
      <c r="A54" s="1675"/>
      <c r="B54" s="1896" t="s">
        <v>1258</v>
      </c>
      <c r="C54" s="1675" t="s">
        <v>1270</v>
      </c>
      <c r="D54" s="1675"/>
      <c r="E54" s="1622"/>
      <c r="F54" s="2227"/>
      <c r="G54" s="1649"/>
      <c r="H54" s="1965"/>
      <c r="J54" s="497"/>
    </row>
    <row r="55" spans="1:12" s="566" customFormat="1" ht="16.5" customHeight="1">
      <c r="A55" s="1675"/>
      <c r="C55" s="1675" t="s">
        <v>1306</v>
      </c>
      <c r="D55" s="1675"/>
      <c r="E55" s="1622"/>
      <c r="F55" s="2281"/>
      <c r="G55" s="1963"/>
      <c r="H55" s="2280"/>
      <c r="J55" s="497"/>
      <c r="L55" s="2277"/>
    </row>
    <row r="56" spans="1:12" s="566" customFormat="1" ht="16.5" customHeight="1">
      <c r="A56" s="1675"/>
      <c r="C56" s="1675"/>
      <c r="D56" s="1675"/>
      <c r="E56" s="1622"/>
      <c r="F56" s="1622"/>
      <c r="G56" s="1622"/>
      <c r="H56" s="1626"/>
      <c r="J56" s="497"/>
    </row>
    <row r="57" spans="1:12" s="566" customFormat="1" ht="35.25" customHeight="1">
      <c r="A57" s="1675"/>
      <c r="B57" s="2278" t="s">
        <v>1259</v>
      </c>
      <c r="C57" s="2706" t="s">
        <v>1271</v>
      </c>
      <c r="D57" s="2706"/>
      <c r="E57" s="2706"/>
      <c r="F57" s="2227"/>
      <c r="G57" s="1649"/>
      <c r="H57" s="1965"/>
      <c r="J57" s="497"/>
    </row>
    <row r="58" spans="1:12" s="566" customFormat="1" ht="16.5" customHeight="1">
      <c r="A58" s="1675"/>
      <c r="C58" s="1675" t="s">
        <v>1272</v>
      </c>
      <c r="D58" s="1675"/>
      <c r="E58" s="1622"/>
      <c r="F58" s="2281"/>
      <c r="G58" s="1963"/>
      <c r="H58" s="2280"/>
      <c r="J58" s="497"/>
    </row>
    <row r="59" spans="1:12" s="566" customFormat="1" ht="16.5" customHeight="1">
      <c r="A59" s="1675"/>
      <c r="C59" s="1675"/>
      <c r="D59" s="1675"/>
      <c r="E59" s="1622"/>
      <c r="F59" s="1622"/>
      <c r="G59" s="1622"/>
      <c r="H59" s="1626"/>
      <c r="J59" s="497"/>
    </row>
    <row r="60" spans="1:12" s="566" customFormat="1" ht="16.5" customHeight="1">
      <c r="A60" s="1675"/>
      <c r="B60" s="1896" t="s">
        <v>1260</v>
      </c>
      <c r="C60" s="1675" t="s">
        <v>1273</v>
      </c>
      <c r="D60" s="1675"/>
      <c r="E60" s="1622"/>
      <c r="F60" s="2272"/>
      <c r="G60" s="1988"/>
      <c r="H60" s="1987"/>
      <c r="J60" s="497"/>
    </row>
    <row r="61" spans="1:12" s="566" customFormat="1" ht="16.5" customHeight="1">
      <c r="A61" s="1675"/>
      <c r="B61" s="1896"/>
      <c r="C61" s="1675" t="s">
        <v>1287</v>
      </c>
      <c r="D61" s="1675"/>
      <c r="E61" s="1622"/>
      <c r="F61" s="1622"/>
      <c r="G61" s="1622"/>
      <c r="H61" s="1626"/>
      <c r="J61" s="497"/>
    </row>
    <row r="62" spans="1:12" s="566" customFormat="1" ht="16.5" customHeight="1">
      <c r="A62" s="1675"/>
      <c r="C62" s="1675"/>
      <c r="D62" s="1675"/>
      <c r="E62" s="1622"/>
      <c r="F62" s="1622"/>
      <c r="G62" s="1622"/>
      <c r="H62" s="1626"/>
      <c r="J62" s="497"/>
    </row>
    <row r="63" spans="1:12" s="566" customFormat="1" ht="16.5" customHeight="1">
      <c r="A63" s="2097"/>
      <c r="B63" s="2270" t="s">
        <v>1251</v>
      </c>
      <c r="C63" s="2276" t="s">
        <v>246</v>
      </c>
      <c r="D63" s="1985"/>
      <c r="E63" s="2271"/>
      <c r="F63" s="1988"/>
      <c r="G63" s="1989" t="s">
        <v>1262</v>
      </c>
      <c r="H63" s="1987"/>
      <c r="J63" s="497"/>
    </row>
    <row r="64" spans="1:12" s="566" customFormat="1" ht="16.5" customHeight="1">
      <c r="A64" s="1675"/>
      <c r="B64" s="1675"/>
      <c r="C64" s="1675"/>
      <c r="D64" s="1675"/>
      <c r="E64" s="1622"/>
      <c r="F64" s="1622"/>
      <c r="G64" s="1622"/>
      <c r="H64" s="1626"/>
      <c r="J64" s="497"/>
    </row>
    <row r="65" spans="1:10" s="566" customFormat="1" ht="16.5" customHeight="1">
      <c r="A65" s="1675"/>
      <c r="B65" s="1899" t="s">
        <v>1275</v>
      </c>
      <c r="C65" s="1675" t="s">
        <v>1280</v>
      </c>
      <c r="D65" s="1675"/>
      <c r="E65" s="1622"/>
      <c r="F65" s="2272"/>
      <c r="G65" s="1988"/>
      <c r="H65" s="1987"/>
      <c r="J65" s="497"/>
    </row>
    <row r="66" spans="1:10" s="566" customFormat="1" ht="16.5" customHeight="1">
      <c r="A66" s="1675"/>
      <c r="B66" s="1899"/>
      <c r="C66" s="1675"/>
      <c r="D66" s="1675"/>
      <c r="E66" s="1622"/>
      <c r="F66" s="1622"/>
      <c r="G66" s="1622"/>
      <c r="H66" s="1626"/>
      <c r="J66" s="497"/>
    </row>
    <row r="67" spans="1:10" s="566" customFormat="1" ht="16.5" customHeight="1">
      <c r="A67" s="1675"/>
      <c r="B67" s="1899" t="s">
        <v>1276</v>
      </c>
      <c r="C67" s="1675" t="s">
        <v>1281</v>
      </c>
      <c r="D67" s="1675"/>
      <c r="E67" s="1622"/>
      <c r="F67" s="2272"/>
      <c r="G67" s="1988"/>
      <c r="H67" s="1987"/>
      <c r="J67" s="497"/>
    </row>
    <row r="68" spans="1:10" s="566" customFormat="1" ht="16.5" customHeight="1">
      <c r="A68" s="1675"/>
      <c r="B68" s="1899"/>
      <c r="C68" s="1675"/>
      <c r="D68" s="1675"/>
      <c r="E68" s="1622"/>
      <c r="F68" s="1622"/>
      <c r="G68" s="1622"/>
      <c r="H68" s="1626"/>
      <c r="J68" s="497"/>
    </row>
    <row r="69" spans="1:10" s="566" customFormat="1" ht="16.5" customHeight="1">
      <c r="A69" s="1675"/>
      <c r="B69" s="1899" t="s">
        <v>1277</v>
      </c>
      <c r="C69" s="1675" t="s">
        <v>1282</v>
      </c>
      <c r="D69" s="1675"/>
      <c r="E69" s="1622"/>
      <c r="F69" s="2272"/>
      <c r="G69" s="1988"/>
      <c r="H69" s="1987"/>
      <c r="J69" s="497"/>
    </row>
    <row r="70" spans="1:10" s="566" customFormat="1" ht="16.5" customHeight="1">
      <c r="A70" s="1675"/>
      <c r="B70" s="1899"/>
      <c r="C70" s="1675"/>
      <c r="D70" s="1675"/>
      <c r="E70" s="1622"/>
      <c r="F70" s="1622"/>
      <c r="G70" s="1622"/>
      <c r="H70" s="1626"/>
      <c r="J70" s="497"/>
    </row>
    <row r="71" spans="1:10" s="566" customFormat="1" ht="16.5" customHeight="1">
      <c r="A71" s="1675"/>
      <c r="B71" s="1899" t="s">
        <v>1278</v>
      </c>
      <c r="C71" s="1675" t="s">
        <v>1307</v>
      </c>
      <c r="D71" s="1675"/>
      <c r="E71" s="1622"/>
      <c r="F71" s="2227"/>
      <c r="G71" s="1649"/>
      <c r="H71" s="1965"/>
      <c r="J71" s="497"/>
    </row>
    <row r="72" spans="1:10" s="566" customFormat="1" ht="16.5" customHeight="1">
      <c r="A72" s="1675"/>
      <c r="B72" s="1899"/>
      <c r="C72" s="1675" t="s">
        <v>1283</v>
      </c>
      <c r="D72" s="1675"/>
      <c r="E72" s="1622"/>
      <c r="F72" s="2281"/>
      <c r="G72" s="1963"/>
      <c r="H72" s="2280"/>
      <c r="J72" s="497"/>
    </row>
    <row r="73" spans="1:10" s="566" customFormat="1" ht="16.5" customHeight="1">
      <c r="A73" s="1675"/>
      <c r="E73" s="1622"/>
      <c r="F73" s="1622"/>
      <c r="G73" s="1622"/>
      <c r="H73" s="1626"/>
      <c r="J73" s="497"/>
    </row>
    <row r="74" spans="1:10" s="566" customFormat="1" ht="16.5" customHeight="1">
      <c r="A74" s="1675"/>
      <c r="B74" s="1899" t="s">
        <v>1279</v>
      </c>
      <c r="C74" s="1675" t="s">
        <v>1307</v>
      </c>
      <c r="D74" s="1675"/>
      <c r="E74" s="1622"/>
      <c r="F74" s="2272"/>
      <c r="G74" s="1988"/>
      <c r="H74" s="1987"/>
      <c r="J74" s="497"/>
    </row>
    <row r="75" spans="1:10" s="566" customFormat="1" ht="46.5" customHeight="1">
      <c r="A75" s="1783"/>
      <c r="B75" s="1783"/>
      <c r="C75" s="1783"/>
      <c r="D75" s="1783"/>
      <c r="E75" s="1963"/>
      <c r="F75" s="1963"/>
      <c r="G75" s="1963"/>
      <c r="H75" s="529"/>
      <c r="J75" s="497"/>
    </row>
    <row r="76" spans="1:10" s="566" customFormat="1" ht="20.25" customHeight="1">
      <c r="A76" s="1675"/>
      <c r="B76" s="1675"/>
      <c r="C76" s="1675"/>
      <c r="D76" s="1675"/>
      <c r="E76" s="1622"/>
      <c r="F76" s="1622"/>
      <c r="G76" s="1622"/>
      <c r="H76" s="1626"/>
      <c r="J76" s="497"/>
    </row>
    <row r="77" spans="1:10" s="566" customFormat="1" ht="16.5" customHeight="1">
      <c r="A77" s="1675"/>
      <c r="B77" s="1675" t="s">
        <v>1252</v>
      </c>
      <c r="C77" s="1675" t="s">
        <v>1253</v>
      </c>
      <c r="D77" s="1675"/>
      <c r="E77" s="2282"/>
      <c r="F77" s="1622"/>
      <c r="G77" s="1622"/>
      <c r="H77" s="1626"/>
      <c r="J77" s="497"/>
    </row>
    <row r="78" spans="1:10" s="566" customFormat="1" ht="16.5" customHeight="1">
      <c r="B78" s="1675" t="s">
        <v>1284</v>
      </c>
      <c r="J78" s="497"/>
    </row>
    <row r="79" spans="1:10" s="566" customFormat="1" ht="16.5" customHeight="1">
      <c r="A79" s="1675"/>
      <c r="B79" s="1675" t="s">
        <v>1285</v>
      </c>
      <c r="C79" s="1675"/>
      <c r="D79" s="1675"/>
      <c r="E79" s="1622"/>
      <c r="F79" s="1622"/>
      <c r="G79" s="1622"/>
      <c r="H79" s="1626"/>
      <c r="J79" s="497"/>
    </row>
    <row r="80" spans="1:10" s="566" customFormat="1" ht="16.5" customHeight="1">
      <c r="J80" s="497"/>
    </row>
    <row r="81" spans="1:10" s="566" customFormat="1" ht="16.5" customHeight="1">
      <c r="A81" s="2097"/>
      <c r="B81" s="2270" t="s">
        <v>1308</v>
      </c>
      <c r="C81" s="2276" t="s">
        <v>246</v>
      </c>
      <c r="D81" s="1985"/>
      <c r="E81" s="2271"/>
      <c r="F81" s="1988"/>
      <c r="G81" s="1989" t="s">
        <v>1262</v>
      </c>
      <c r="H81" s="1987"/>
      <c r="J81" s="497"/>
    </row>
    <row r="82" spans="1:10" s="566" customFormat="1" ht="16.5" customHeight="1">
      <c r="A82" s="1675"/>
      <c r="B82" s="1675"/>
      <c r="C82" s="1675"/>
      <c r="D82" s="1675"/>
      <c r="E82" s="1622"/>
      <c r="F82" s="1622"/>
      <c r="G82" s="1622"/>
      <c r="H82" s="1626"/>
      <c r="J82" s="497"/>
    </row>
    <row r="83" spans="1:10" s="566" customFormat="1" ht="49.5" customHeight="1">
      <c r="A83" s="1675"/>
      <c r="B83" s="2287" t="s">
        <v>1286</v>
      </c>
      <c r="C83" s="2706" t="s">
        <v>1309</v>
      </c>
      <c r="D83" s="2706"/>
      <c r="E83" s="2706"/>
      <c r="F83" s="2272"/>
      <c r="G83" s="1988"/>
      <c r="H83" s="1987"/>
      <c r="J83" s="497"/>
    </row>
    <row r="84" spans="1:10" s="566" customFormat="1" ht="53.25" customHeight="1">
      <c r="A84" s="1675"/>
      <c r="B84" s="1675"/>
      <c r="C84" s="2706" t="s">
        <v>1310</v>
      </c>
      <c r="D84" s="2706"/>
      <c r="E84" s="2706"/>
      <c r="F84" s="2272"/>
      <c r="G84" s="1988"/>
      <c r="H84" s="1987"/>
      <c r="J84" s="497"/>
    </row>
    <row r="85" spans="1:10" s="566" customFormat="1" ht="16.5" customHeight="1">
      <c r="A85" s="1675"/>
      <c r="B85" s="1675"/>
      <c r="C85" s="1675" t="s">
        <v>1288</v>
      </c>
      <c r="D85" s="1675"/>
      <c r="E85" s="1622"/>
      <c r="F85" s="2227"/>
      <c r="G85" s="1649"/>
      <c r="H85" s="1965"/>
      <c r="J85" s="497"/>
    </row>
    <row r="86" spans="1:10" s="566" customFormat="1" ht="16.5" customHeight="1">
      <c r="A86" s="1675"/>
      <c r="B86" s="1675"/>
      <c r="D86" s="1899" t="s">
        <v>1290</v>
      </c>
      <c r="E86" s="1622"/>
      <c r="F86" s="2230"/>
      <c r="G86" s="1622"/>
      <c r="H86" s="1966"/>
      <c r="J86" s="497"/>
    </row>
    <row r="87" spans="1:10" s="566" customFormat="1" ht="16.5" customHeight="1">
      <c r="A87" s="1675"/>
      <c r="B87" s="1675"/>
      <c r="D87" s="1899" t="s">
        <v>1291</v>
      </c>
      <c r="E87" s="1622"/>
      <c r="F87" s="2230"/>
      <c r="G87" s="1622"/>
      <c r="H87" s="1966"/>
      <c r="J87" s="497"/>
    </row>
    <row r="88" spans="1:10" s="566" customFormat="1" ht="16.5" customHeight="1">
      <c r="A88" s="1675"/>
      <c r="B88" s="1675"/>
      <c r="D88" s="1899" t="s">
        <v>1292</v>
      </c>
      <c r="E88" s="1622"/>
      <c r="F88" s="2230"/>
      <c r="G88" s="1622"/>
      <c r="H88" s="1966"/>
      <c r="J88" s="497"/>
    </row>
    <row r="89" spans="1:10" s="566" customFormat="1" ht="16.5" customHeight="1">
      <c r="A89" s="1675"/>
      <c r="B89" s="1675"/>
      <c r="C89" s="1675"/>
      <c r="D89" s="1899" t="s">
        <v>1293</v>
      </c>
      <c r="E89" s="1622"/>
      <c r="F89" s="2230"/>
      <c r="G89" s="1622"/>
      <c r="H89" s="1966"/>
      <c r="J89" s="497"/>
    </row>
    <row r="90" spans="1:10" s="566" customFormat="1" ht="16.5" customHeight="1">
      <c r="A90" s="1675"/>
      <c r="B90" s="1675"/>
      <c r="C90" s="1675"/>
      <c r="D90" s="1899" t="s">
        <v>1294</v>
      </c>
      <c r="E90" s="1622"/>
      <c r="F90" s="2281"/>
      <c r="G90" s="1963"/>
      <c r="H90" s="2280"/>
      <c r="J90" s="497"/>
    </row>
    <row r="91" spans="1:10" s="566" customFormat="1" ht="34.5" customHeight="1">
      <c r="A91" s="1675"/>
      <c r="B91" s="1675"/>
      <c r="C91" s="1675"/>
      <c r="D91" s="1675"/>
      <c r="E91" s="1622"/>
      <c r="F91" s="1622"/>
      <c r="G91" s="1622"/>
      <c r="H91" s="1626"/>
      <c r="J91" s="497"/>
    </row>
    <row r="92" spans="1:10" s="566" customFormat="1" ht="16.5" customHeight="1">
      <c r="A92" s="1675"/>
      <c r="B92" s="2288" t="s">
        <v>1289</v>
      </c>
      <c r="C92" s="1675" t="s">
        <v>1311</v>
      </c>
      <c r="D92" s="1675"/>
      <c r="E92" s="1622"/>
      <c r="F92" s="2227"/>
      <c r="G92" s="1649"/>
      <c r="H92" s="1965"/>
      <c r="J92" s="497"/>
    </row>
    <row r="93" spans="1:10" s="566" customFormat="1" ht="16.5" customHeight="1">
      <c r="A93" s="1675"/>
      <c r="B93" s="1675"/>
      <c r="C93" s="1675"/>
      <c r="D93" s="1899" t="s">
        <v>1295</v>
      </c>
      <c r="E93" s="1622"/>
      <c r="F93" s="2230"/>
      <c r="G93" s="1622"/>
      <c r="H93" s="1966"/>
      <c r="J93" s="497"/>
    </row>
    <row r="94" spans="1:10" s="566" customFormat="1" ht="16.5" customHeight="1">
      <c r="A94" s="1675"/>
      <c r="B94" s="1675"/>
      <c r="C94" s="1675"/>
      <c r="D94" s="1899" t="s">
        <v>1296</v>
      </c>
      <c r="E94" s="1622"/>
      <c r="F94" s="2230"/>
      <c r="G94" s="1622"/>
      <c r="H94" s="1966"/>
      <c r="J94" s="497"/>
    </row>
    <row r="95" spans="1:10" s="566" customFormat="1" ht="16.5" customHeight="1">
      <c r="A95" s="1675"/>
      <c r="B95" s="1675"/>
      <c r="C95" s="1675"/>
      <c r="D95" s="1899" t="s">
        <v>1297</v>
      </c>
      <c r="E95" s="1622"/>
      <c r="F95" s="2230"/>
      <c r="G95" s="1622"/>
      <c r="H95" s="1966"/>
      <c r="J95" s="497"/>
    </row>
    <row r="96" spans="1:10" s="566" customFormat="1" ht="16.5" customHeight="1">
      <c r="A96" s="1675"/>
      <c r="B96" s="1675"/>
      <c r="C96" s="1675"/>
      <c r="D96" s="1899" t="s">
        <v>1298</v>
      </c>
      <c r="E96" s="1622"/>
      <c r="F96" s="2281"/>
      <c r="G96" s="1963"/>
      <c r="H96" s="2280"/>
      <c r="J96" s="497"/>
    </row>
    <row r="97" spans="1:12" s="566" customFormat="1" ht="45" customHeight="1">
      <c r="A97" s="1675"/>
      <c r="B97" s="1675"/>
      <c r="C97" s="1675"/>
      <c r="D97" s="1675"/>
      <c r="E97" s="1622"/>
      <c r="F97" s="1622"/>
      <c r="G97" s="1622"/>
      <c r="H97" s="1626"/>
      <c r="J97" s="497"/>
    </row>
    <row r="98" spans="1:12" s="566" customFormat="1" ht="16.5" customHeight="1">
      <c r="A98" s="1675"/>
      <c r="B98" s="2288" t="s">
        <v>1299</v>
      </c>
      <c r="C98" s="1675" t="s">
        <v>1300</v>
      </c>
      <c r="D98" s="1675"/>
      <c r="E98" s="1622"/>
      <c r="F98" s="2227"/>
      <c r="G98" s="1649"/>
      <c r="H98" s="1965"/>
      <c r="J98" s="497"/>
    </row>
    <row r="99" spans="1:12" s="566" customFormat="1" ht="16.5" customHeight="1">
      <c r="A99" s="1675"/>
      <c r="B99" s="1675"/>
      <c r="C99" s="1675" t="s">
        <v>1301</v>
      </c>
      <c r="D99" s="1675"/>
      <c r="E99" s="1622"/>
      <c r="F99" s="2281"/>
      <c r="G99" s="1963"/>
      <c r="H99" s="2280"/>
      <c r="J99" s="497"/>
    </row>
    <row r="100" spans="1:12" s="566" customFormat="1" ht="16.5" customHeight="1">
      <c r="A100" s="1675"/>
      <c r="B100" s="1675"/>
      <c r="C100" s="1675"/>
      <c r="D100" s="1675"/>
      <c r="E100" s="1622"/>
      <c r="F100" s="1622"/>
      <c r="G100" s="1622"/>
      <c r="H100" s="1626"/>
      <c r="J100" s="497"/>
    </row>
    <row r="106" spans="1:12" ht="15">
      <c r="L106"/>
    </row>
    <row r="119" spans="13:21">
      <c r="Q119" s="589"/>
      <c r="R119" s="589"/>
      <c r="S119" s="589"/>
      <c r="T119" s="589"/>
      <c r="U119" s="589"/>
    </row>
    <row r="120" spans="13:21">
      <c r="Q120" s="589"/>
      <c r="R120" s="589"/>
      <c r="S120" s="589"/>
      <c r="T120" s="589"/>
      <c r="U120" s="589"/>
    </row>
    <row r="121" spans="13:21">
      <c r="Q121" s="589"/>
      <c r="R121" s="589"/>
      <c r="S121" s="589"/>
      <c r="T121" s="589"/>
      <c r="U121" s="589"/>
    </row>
    <row r="122" spans="13:21">
      <c r="Q122" s="589"/>
      <c r="R122" s="589"/>
      <c r="S122" s="589"/>
      <c r="T122" s="589"/>
      <c r="U122" s="589"/>
    </row>
    <row r="123" spans="13:21">
      <c r="Q123" s="589"/>
      <c r="R123" s="589"/>
      <c r="S123" s="589"/>
      <c r="T123" s="589"/>
      <c r="U123" s="589"/>
    </row>
    <row r="124" spans="13:21">
      <c r="Q124" s="589"/>
      <c r="R124" s="589"/>
      <c r="S124" s="589"/>
      <c r="T124" s="589"/>
      <c r="U124" s="589"/>
    </row>
    <row r="125" spans="13:21" ht="15">
      <c r="M125"/>
      <c r="Q125" s="589"/>
      <c r="R125" s="589"/>
      <c r="S125" s="589"/>
      <c r="T125" s="589"/>
      <c r="U125" s="589"/>
    </row>
    <row r="126" spans="13:21">
      <c r="Q126" s="589"/>
      <c r="R126" s="589"/>
      <c r="S126" s="589"/>
      <c r="T126" s="589"/>
      <c r="U126" s="589"/>
    </row>
    <row r="127" spans="13:21">
      <c r="Q127" s="589"/>
      <c r="R127" s="589"/>
      <c r="S127" s="589"/>
      <c r="T127" s="589"/>
      <c r="U127" s="589"/>
    </row>
    <row r="128" spans="13:21">
      <c r="Q128" s="589"/>
      <c r="R128" s="589"/>
      <c r="S128" s="589"/>
      <c r="T128" s="589"/>
      <c r="U128" s="589"/>
    </row>
    <row r="129" spans="16:21">
      <c r="Q129" s="589"/>
      <c r="R129" s="589"/>
      <c r="S129" s="589"/>
      <c r="T129" s="589"/>
      <c r="U129" s="589"/>
    </row>
    <row r="130" spans="16:21">
      <c r="Q130" s="589"/>
      <c r="R130" s="589"/>
      <c r="S130" s="589"/>
      <c r="T130" s="589"/>
      <c r="U130" s="589"/>
    </row>
    <row r="131" spans="16:21">
      <c r="Q131" s="589"/>
      <c r="R131" s="589"/>
      <c r="S131" s="589"/>
      <c r="T131" s="589"/>
      <c r="U131" s="589"/>
    </row>
    <row r="132" spans="16:21">
      <c r="Q132" s="589"/>
      <c r="R132" s="589"/>
      <c r="S132" s="589"/>
      <c r="T132" s="589"/>
      <c r="U132" s="589"/>
    </row>
    <row r="133" spans="16:21">
      <c r="Q133" s="589"/>
      <c r="R133" s="589"/>
      <c r="S133" s="589"/>
      <c r="T133" s="589"/>
      <c r="U133" s="589"/>
    </row>
    <row r="134" spans="16:21" ht="15">
      <c r="P134"/>
      <c r="Q134" s="589"/>
      <c r="R134" s="589"/>
      <c r="S134" s="589"/>
      <c r="T134" s="589"/>
      <c r="U134" s="589"/>
    </row>
    <row r="135" spans="16:21">
      <c r="Q135" s="589"/>
      <c r="R135" s="589"/>
      <c r="S135" s="589"/>
      <c r="T135" s="589"/>
      <c r="U135" s="589"/>
    </row>
    <row r="136" spans="16:21">
      <c r="Q136" s="589"/>
      <c r="R136" s="589"/>
      <c r="S136" s="589"/>
      <c r="T136" s="589"/>
      <c r="U136" s="589"/>
    </row>
    <row r="137" spans="16:21">
      <c r="Q137" s="589"/>
      <c r="R137" s="589"/>
      <c r="S137" s="589"/>
      <c r="T137" s="589"/>
      <c r="U137" s="589"/>
    </row>
    <row r="138" spans="16:21">
      <c r="Q138" s="589"/>
      <c r="R138" s="589"/>
      <c r="S138" s="589"/>
      <c r="T138" s="589"/>
      <c r="U138" s="589"/>
    </row>
    <row r="139" spans="16:21">
      <c r="Q139" s="589"/>
      <c r="R139" s="589"/>
      <c r="S139" s="589"/>
      <c r="T139" s="589"/>
      <c r="U139" s="589"/>
    </row>
    <row r="140" spans="16:21">
      <c r="Q140" s="589"/>
      <c r="R140" s="589"/>
      <c r="S140" s="589"/>
      <c r="T140" s="589"/>
      <c r="U140" s="589"/>
    </row>
    <row r="141" spans="16:21">
      <c r="Q141" s="589"/>
      <c r="R141" s="589"/>
      <c r="S141" s="589"/>
      <c r="T141" s="589"/>
      <c r="U141" s="589"/>
    </row>
    <row r="142" spans="16:21">
      <c r="Q142" s="589"/>
      <c r="R142" s="589"/>
      <c r="S142" s="589"/>
      <c r="T142" s="589"/>
      <c r="U142" s="589"/>
    </row>
    <row r="143" spans="16:21">
      <c r="Q143" s="589"/>
      <c r="R143" s="589"/>
      <c r="S143" s="589"/>
      <c r="T143" s="589"/>
      <c r="U143" s="589"/>
    </row>
    <row r="144" spans="16:21">
      <c r="Q144" s="589"/>
      <c r="R144" s="589"/>
      <c r="S144" s="589"/>
      <c r="T144" s="589"/>
      <c r="U144" s="589"/>
    </row>
    <row r="145" spans="17:21">
      <c r="Q145" s="589"/>
      <c r="R145" s="589"/>
      <c r="S145" s="589"/>
      <c r="T145" s="589"/>
      <c r="U145" s="589"/>
    </row>
    <row r="171" spans="14:14" ht="15">
      <c r="N171"/>
    </row>
    <row r="181" spans="11:15" ht="16.5">
      <c r="L181" s="2098"/>
      <c r="M181" s="2098"/>
      <c r="N181" s="2098"/>
      <c r="O181" s="2098"/>
    </row>
    <row r="182" spans="11:15" ht="16.5">
      <c r="L182" s="2098"/>
      <c r="M182" s="2098"/>
      <c r="N182" s="2098"/>
      <c r="O182" s="2098"/>
    </row>
    <row r="183" spans="11:15" ht="16.5">
      <c r="L183" s="2098"/>
      <c r="M183" s="2098"/>
      <c r="N183" s="2098"/>
      <c r="O183" s="2098"/>
    </row>
    <row r="184" spans="11:15" ht="16.5">
      <c r="L184" s="2098"/>
      <c r="M184" s="2098"/>
      <c r="N184" s="2098"/>
      <c r="O184" s="2098"/>
    </row>
    <row r="185" spans="11:15" ht="16.5">
      <c r="L185" s="2098"/>
      <c r="M185" s="2098"/>
      <c r="N185" s="2098"/>
      <c r="O185" s="2098"/>
    </row>
    <row r="186" spans="11:15" ht="16.5">
      <c r="K186" s="2098"/>
      <c r="L186" s="2098"/>
      <c r="M186" s="2098"/>
      <c r="N186" s="2098"/>
      <c r="O186" s="2098"/>
    </row>
    <row r="187" spans="11:15" ht="16.5">
      <c r="K187" s="2098"/>
      <c r="L187" s="2098"/>
      <c r="M187" s="2098"/>
      <c r="N187" s="2098"/>
      <c r="O187" s="2098"/>
    </row>
    <row r="188" spans="11:15" ht="16.5">
      <c r="K188" s="2098"/>
      <c r="L188" s="2098"/>
      <c r="M188" s="2098"/>
      <c r="N188" s="2098"/>
      <c r="O188" s="2098"/>
    </row>
    <row r="189" spans="11:15" ht="16.5">
      <c r="K189" s="2098"/>
      <c r="L189" s="2098"/>
      <c r="M189" s="2098"/>
      <c r="N189" s="2098"/>
      <c r="O189" s="2098"/>
    </row>
    <row r="190" spans="11:15" ht="16.5">
      <c r="K190" s="2098"/>
      <c r="L190" s="2098"/>
      <c r="M190" s="2098"/>
      <c r="N190" s="2098"/>
      <c r="O190" s="2098"/>
    </row>
    <row r="191" spans="11:15" ht="16.5">
      <c r="K191" s="2098"/>
      <c r="L191" s="2098"/>
      <c r="M191" s="2098"/>
      <c r="N191" s="2098"/>
      <c r="O191" s="2098"/>
    </row>
    <row r="192" spans="11:15" ht="16.5">
      <c r="K192" s="2098"/>
      <c r="L192" s="2098"/>
      <c r="M192" s="2098"/>
      <c r="N192" s="2098"/>
      <c r="O192" s="2098"/>
    </row>
    <row r="193" spans="1:15" ht="16.5">
      <c r="K193" s="2098"/>
      <c r="L193" s="2098"/>
      <c r="M193" s="2098"/>
      <c r="N193" s="2098"/>
      <c r="O193" s="2098"/>
    </row>
    <row r="194" spans="1:15" ht="16.5">
      <c r="K194" s="2098"/>
      <c r="L194" s="2098"/>
      <c r="M194" s="2098"/>
      <c r="N194" s="2098"/>
      <c r="O194" s="2098"/>
    </row>
    <row r="195" spans="1:15" ht="16.5">
      <c r="K195" s="2098"/>
      <c r="L195" s="2098"/>
      <c r="M195" s="2098"/>
      <c r="N195" s="2098"/>
      <c r="O195" s="2098"/>
    </row>
    <row r="196" spans="1:15" ht="16.5">
      <c r="K196" s="2098"/>
      <c r="L196" s="2098"/>
      <c r="M196" s="2098"/>
      <c r="N196" s="2098"/>
      <c r="O196" s="2098"/>
    </row>
    <row r="197" spans="1:15" s="566" customFormat="1" ht="18.75" customHeight="1">
      <c r="A197" s="1797">
        <v>1</v>
      </c>
      <c r="B197" s="533"/>
      <c r="C197" s="542"/>
      <c r="D197" s="2268"/>
      <c r="E197" s="533"/>
      <c r="F197" s="533"/>
      <c r="G197" s="533"/>
      <c r="H197" s="2269"/>
      <c r="M197" s="1675"/>
    </row>
    <row r="198" spans="1:15" s="566" customFormat="1" ht="125.25" customHeight="1">
      <c r="A198" s="2112">
        <f t="shared" ref="A198:A228" si="0">A197+0.01</f>
        <v>1.01</v>
      </c>
      <c r="B198" s="2709" t="s">
        <v>1219</v>
      </c>
      <c r="C198" s="2709"/>
      <c r="D198" s="2709"/>
      <c r="E198" s="2709"/>
      <c r="F198" s="2709"/>
      <c r="G198" s="2709"/>
      <c r="H198" s="2710"/>
      <c r="J198" s="534"/>
    </row>
    <row r="199" spans="1:15" s="566" customFormat="1" ht="21" customHeight="1">
      <c r="A199" s="1735">
        <f t="shared" si="0"/>
        <v>1.02</v>
      </c>
      <c r="B199" s="2266" t="s">
        <v>1220</v>
      </c>
      <c r="C199" s="2254"/>
      <c r="D199" s="2254"/>
      <c r="E199" s="2254"/>
      <c r="F199" s="2254"/>
      <c r="G199" s="2254"/>
      <c r="H199" s="2255"/>
      <c r="J199" s="534"/>
    </row>
    <row r="200" spans="1:15" s="566" customFormat="1" ht="18.75" customHeight="1">
      <c r="A200" s="1735">
        <f t="shared" si="0"/>
        <v>1.03</v>
      </c>
      <c r="B200" s="2114" t="s">
        <v>1221</v>
      </c>
      <c r="C200" s="2256"/>
      <c r="D200" s="2256"/>
      <c r="E200" s="2256"/>
      <c r="F200" s="2256"/>
      <c r="G200" s="2256"/>
      <c r="H200" s="2257"/>
      <c r="M200" s="1675"/>
    </row>
    <row r="201" spans="1:15" s="566" customFormat="1" ht="33" customHeight="1">
      <c r="A201" s="1735">
        <f t="shared" si="0"/>
        <v>1.04</v>
      </c>
      <c r="B201" s="2711" t="s">
        <v>1222</v>
      </c>
      <c r="C201" s="2711"/>
      <c r="D201" s="2711"/>
      <c r="E201" s="2711"/>
      <c r="F201" s="2711"/>
      <c r="G201" s="2711"/>
      <c r="H201" s="2712"/>
      <c r="J201" s="534"/>
      <c r="K201" s="1675"/>
    </row>
    <row r="202" spans="1:15" s="566" customFormat="1" ht="35.25" customHeight="1">
      <c r="A202" s="1735">
        <f t="shared" si="0"/>
        <v>1.05</v>
      </c>
      <c r="B202" s="2711" t="s">
        <v>1223</v>
      </c>
      <c r="C202" s="2711"/>
      <c r="D202" s="2711"/>
      <c r="E202" s="2711"/>
      <c r="F202" s="2711"/>
      <c r="G202" s="2711"/>
      <c r="H202" s="2712"/>
      <c r="K202" s="2032"/>
    </row>
    <row r="203" spans="1:15" s="566" customFormat="1" ht="18.75" customHeight="1">
      <c r="A203" s="1735">
        <f t="shared" si="0"/>
        <v>1.06</v>
      </c>
      <c r="B203" s="2258" t="s">
        <v>1224</v>
      </c>
      <c r="C203" s="2256"/>
      <c r="D203" s="2256"/>
      <c r="E203" s="2256"/>
      <c r="F203" s="2256"/>
      <c r="G203" s="2256"/>
      <c r="H203" s="2257"/>
      <c r="J203" s="2253"/>
    </row>
    <row r="204" spans="1:15" s="566" customFormat="1" ht="37.5" customHeight="1">
      <c r="A204" s="1735">
        <f t="shared" si="0"/>
        <v>1.07</v>
      </c>
      <c r="B204" s="2703" t="s">
        <v>1225</v>
      </c>
      <c r="C204" s="2703"/>
      <c r="D204" s="2703"/>
      <c r="E204" s="2703"/>
      <c r="F204" s="2703"/>
      <c r="G204" s="2703"/>
      <c r="H204" s="2704"/>
    </row>
    <row r="205" spans="1:15" s="566" customFormat="1" ht="76.5" customHeight="1">
      <c r="A205" s="1735">
        <f t="shared" si="0"/>
        <v>1.08</v>
      </c>
      <c r="B205" s="2703" t="s">
        <v>1249</v>
      </c>
      <c r="C205" s="2703"/>
      <c r="D205" s="2703"/>
      <c r="E205" s="2703"/>
      <c r="F205" s="2703"/>
      <c r="G205" s="2703"/>
      <c r="H205" s="2704"/>
      <c r="J205" s="2253"/>
    </row>
    <row r="206" spans="1:15" s="566" customFormat="1" ht="18.75" customHeight="1">
      <c r="A206" s="1735">
        <f t="shared" si="0"/>
        <v>1.0900000000000001</v>
      </c>
      <c r="B206" s="2114" t="s">
        <v>1226</v>
      </c>
      <c r="D206" s="1675"/>
      <c r="E206" s="2107"/>
      <c r="G206" s="540"/>
      <c r="H206" s="1676"/>
    </row>
    <row r="207" spans="1:15" s="566" customFormat="1" ht="53.25" customHeight="1">
      <c r="A207" s="1735">
        <f t="shared" si="0"/>
        <v>1.1000000000000001</v>
      </c>
      <c r="B207" s="2703" t="s">
        <v>1227</v>
      </c>
      <c r="C207" s="2703"/>
      <c r="D207" s="2703"/>
      <c r="E207" s="2703"/>
      <c r="F207" s="2703"/>
      <c r="G207" s="2703"/>
      <c r="H207" s="2704"/>
    </row>
    <row r="208" spans="1:15" s="566" customFormat="1" ht="18.75" customHeight="1">
      <c r="A208" s="1735">
        <f t="shared" si="0"/>
        <v>1.1100000000000001</v>
      </c>
      <c r="B208" s="1579" t="s">
        <v>1228</v>
      </c>
      <c r="D208" s="1675"/>
      <c r="E208" s="2107"/>
      <c r="G208" s="540"/>
      <c r="H208" s="1676"/>
    </row>
    <row r="209" spans="1:11" s="566" customFormat="1" ht="60.75" customHeight="1">
      <c r="A209" s="1735">
        <f t="shared" si="0"/>
        <v>1.1200000000000001</v>
      </c>
      <c r="B209" s="2703" t="s">
        <v>1229</v>
      </c>
      <c r="C209" s="2703"/>
      <c r="D209" s="2703"/>
      <c r="E209" s="2703"/>
      <c r="F209" s="2703"/>
      <c r="G209" s="2703"/>
      <c r="H209" s="2704"/>
      <c r="J209" s="2253"/>
    </row>
    <row r="210" spans="1:11" s="566" customFormat="1" ht="18" customHeight="1">
      <c r="A210" s="1735">
        <f t="shared" si="0"/>
        <v>1.1300000000000001</v>
      </c>
      <c r="B210" s="2114" t="s">
        <v>1230</v>
      </c>
      <c r="C210" s="2264"/>
      <c r="D210" s="2264"/>
      <c r="E210" s="2264"/>
      <c r="F210" s="2264"/>
      <c r="G210" s="2264"/>
      <c r="H210" s="2265"/>
      <c r="J210" s="2253"/>
    </row>
    <row r="211" spans="1:11" s="566" customFormat="1" ht="18.75" customHeight="1">
      <c r="A211" s="1735">
        <f t="shared" si="0"/>
        <v>1.1400000000000001</v>
      </c>
      <c r="B211" s="1579" t="s">
        <v>1233</v>
      </c>
      <c r="D211" s="1675"/>
      <c r="E211" s="2107"/>
      <c r="F211" s="526"/>
      <c r="G211" s="540"/>
      <c r="H211" s="1676"/>
      <c r="K211" s="2239"/>
    </row>
    <row r="212" spans="1:11" s="566" customFormat="1" ht="77.25" customHeight="1">
      <c r="A212" s="1735">
        <f t="shared" si="0"/>
        <v>1.1500000000000001</v>
      </c>
      <c r="B212" s="2703" t="s">
        <v>1231</v>
      </c>
      <c r="C212" s="2703"/>
      <c r="D212" s="2703"/>
      <c r="E212" s="2703"/>
      <c r="F212" s="2703"/>
      <c r="G212" s="2703"/>
      <c r="H212" s="2704"/>
      <c r="J212" s="2253"/>
    </row>
    <row r="213" spans="1:11" s="566" customFormat="1" ht="78.75" customHeight="1">
      <c r="A213" s="2263">
        <f t="shared" si="0"/>
        <v>1.1600000000000001</v>
      </c>
      <c r="B213" s="2703" t="s">
        <v>1232</v>
      </c>
      <c r="C213" s="2703"/>
      <c r="D213" s="2703"/>
      <c r="E213" s="2703"/>
      <c r="F213" s="2703"/>
      <c r="G213" s="2703"/>
      <c r="H213" s="2704"/>
    </row>
    <row r="214" spans="1:11" s="566" customFormat="1" ht="17.25" customHeight="1">
      <c r="A214" s="2263">
        <f t="shared" si="0"/>
        <v>1.1700000000000002</v>
      </c>
      <c r="B214" s="1579" t="s">
        <v>1234</v>
      </c>
      <c r="C214" s="1579"/>
      <c r="D214" s="1579"/>
      <c r="E214" s="1579"/>
      <c r="F214" s="1579"/>
      <c r="G214" s="1579"/>
      <c r="H214" s="2096"/>
      <c r="J214" s="2253"/>
    </row>
    <row r="215" spans="1:11" s="566" customFormat="1" ht="36" customHeight="1">
      <c r="A215" s="2263">
        <f t="shared" si="0"/>
        <v>1.1800000000000002</v>
      </c>
      <c r="B215" s="2703" t="s">
        <v>1235</v>
      </c>
      <c r="C215" s="2703"/>
      <c r="D215" s="2703"/>
      <c r="E215" s="2703"/>
      <c r="F215" s="2703"/>
      <c r="G215" s="2703"/>
      <c r="H215" s="2704"/>
      <c r="J215" s="2253"/>
    </row>
    <row r="216" spans="1:11" s="566" customFormat="1" ht="17.25" customHeight="1">
      <c r="A216" s="2263">
        <f t="shared" si="0"/>
        <v>1.1900000000000002</v>
      </c>
      <c r="B216" s="1579" t="s">
        <v>1236</v>
      </c>
      <c r="E216" s="2240"/>
      <c r="G216" s="540"/>
      <c r="H216" s="1676"/>
    </row>
    <row r="217" spans="1:11" s="566" customFormat="1" ht="72.75" customHeight="1">
      <c r="A217" s="2263">
        <f t="shared" si="0"/>
        <v>1.2000000000000002</v>
      </c>
      <c r="B217" s="2711" t="s">
        <v>1237</v>
      </c>
      <c r="C217" s="2711"/>
      <c r="D217" s="2711"/>
      <c r="E217" s="2711"/>
      <c r="F217" s="2711"/>
      <c r="G217" s="2711"/>
      <c r="H217" s="2712"/>
    </row>
    <row r="218" spans="1:11" s="566" customFormat="1" ht="60.75" customHeight="1">
      <c r="A218" s="2263">
        <f t="shared" si="0"/>
        <v>1.2100000000000002</v>
      </c>
      <c r="B218" s="2703" t="s">
        <v>1238</v>
      </c>
      <c r="C218" s="2703"/>
      <c r="D218" s="2703"/>
      <c r="E218" s="2703"/>
      <c r="F218" s="2703"/>
      <c r="G218" s="2703"/>
      <c r="H218" s="2704"/>
      <c r="J218" s="2253"/>
    </row>
    <row r="219" spans="1:11" s="566" customFormat="1" ht="56.25" customHeight="1">
      <c r="A219" s="2263">
        <f t="shared" si="0"/>
        <v>1.2200000000000002</v>
      </c>
      <c r="B219" s="2703" t="s">
        <v>1239</v>
      </c>
      <c r="C219" s="2703"/>
      <c r="D219" s="2703"/>
      <c r="E219" s="2703"/>
      <c r="F219" s="2703"/>
      <c r="G219" s="2703"/>
      <c r="H219" s="2704"/>
      <c r="K219"/>
    </row>
    <row r="220" spans="1:11" s="566" customFormat="1" ht="17.25" customHeight="1">
      <c r="A220" s="2263">
        <f t="shared" si="0"/>
        <v>1.2300000000000002</v>
      </c>
      <c r="B220" s="2267" t="s">
        <v>1240</v>
      </c>
      <c r="C220" s="1964"/>
      <c r="D220" s="1964"/>
      <c r="E220" s="1964"/>
      <c r="F220" s="1964"/>
      <c r="G220" s="1964"/>
      <c r="H220" s="1967"/>
      <c r="J220" s="534"/>
    </row>
    <row r="221" spans="1:11" s="566" customFormat="1" ht="61.5" customHeight="1">
      <c r="A221" s="2263">
        <f t="shared" si="0"/>
        <v>1.2400000000000002</v>
      </c>
      <c r="B221" s="2703" t="s">
        <v>1241</v>
      </c>
      <c r="C221" s="2703"/>
      <c r="D221" s="2703"/>
      <c r="E221" s="2703"/>
      <c r="F221" s="2703"/>
      <c r="G221" s="2703"/>
      <c r="H221" s="2704"/>
    </row>
    <row r="222" spans="1:11" s="566" customFormat="1" ht="41.25" customHeight="1">
      <c r="A222" s="2263">
        <f t="shared" si="0"/>
        <v>1.2500000000000002</v>
      </c>
      <c r="B222" s="2703" t="s">
        <v>1242</v>
      </c>
      <c r="C222" s="2703"/>
      <c r="D222" s="2703"/>
      <c r="E222" s="2703"/>
      <c r="F222" s="2703"/>
      <c r="G222" s="2703"/>
      <c r="H222" s="2704"/>
    </row>
    <row r="223" spans="1:11" s="566" customFormat="1" ht="33" customHeight="1">
      <c r="A223" s="2263">
        <f t="shared" si="0"/>
        <v>1.2600000000000002</v>
      </c>
      <c r="B223" s="2703" t="s">
        <v>1243</v>
      </c>
      <c r="C223" s="2703"/>
      <c r="D223" s="2703"/>
      <c r="E223" s="2703"/>
      <c r="F223" s="2703"/>
      <c r="G223" s="2703"/>
      <c r="H223" s="2704"/>
      <c r="J223" s="2253"/>
    </row>
    <row r="224" spans="1:11" s="566" customFormat="1" ht="16.5" customHeight="1">
      <c r="A224" s="2263">
        <f t="shared" si="0"/>
        <v>1.2700000000000002</v>
      </c>
      <c r="B224" s="2267" t="s">
        <v>1244</v>
      </c>
      <c r="C224" s="1637"/>
      <c r="D224" s="2259"/>
      <c r="E224" s="2260"/>
      <c r="F224" s="540"/>
      <c r="G224" s="540"/>
      <c r="H224" s="2116"/>
      <c r="J224" s="2253"/>
    </row>
    <row r="225" spans="1:17" s="566" customFormat="1" ht="53.25" customHeight="1">
      <c r="A225" s="2263">
        <f t="shared" si="0"/>
        <v>1.2800000000000002</v>
      </c>
      <c r="B225" s="2703" t="s">
        <v>1245</v>
      </c>
      <c r="C225" s="2703"/>
      <c r="D225" s="2703"/>
      <c r="E225" s="2703"/>
      <c r="F225" s="2703"/>
      <c r="G225" s="2703"/>
      <c r="H225" s="2704"/>
      <c r="K225" s="2115"/>
      <c r="L225" s="2115"/>
      <c r="M225" s="2115"/>
      <c r="N225" s="2115"/>
      <c r="O225" s="2115"/>
      <c r="P225" s="2115"/>
      <c r="Q225" s="2115"/>
    </row>
    <row r="226" spans="1:17" s="566" customFormat="1" ht="39" customHeight="1">
      <c r="A226" s="2263">
        <f t="shared" si="0"/>
        <v>1.2900000000000003</v>
      </c>
      <c r="B226" s="2703" t="s">
        <v>1246</v>
      </c>
      <c r="C226" s="2703"/>
      <c r="D226" s="2703"/>
      <c r="E226" s="2703"/>
      <c r="F226" s="2703"/>
      <c r="G226" s="2703"/>
      <c r="H226" s="2704"/>
      <c r="J226" s="2253"/>
      <c r="K226" s="2238"/>
      <c r="L226" s="2238"/>
      <c r="M226" s="2238"/>
      <c r="N226" s="2238"/>
      <c r="O226" s="2238"/>
      <c r="P226" s="2238"/>
      <c r="Q226" s="2238"/>
    </row>
    <row r="227" spans="1:17" s="566" customFormat="1" ht="20.25" customHeight="1">
      <c r="A227" s="2263">
        <f t="shared" si="0"/>
        <v>1.3000000000000003</v>
      </c>
      <c r="B227" s="1579" t="s">
        <v>1247</v>
      </c>
      <c r="C227" s="2261"/>
      <c r="D227" s="2262"/>
      <c r="E227" s="2261"/>
      <c r="F227" s="2261"/>
      <c r="G227" s="2261"/>
      <c r="H227" s="1986"/>
    </row>
    <row r="228" spans="1:17" s="566" customFormat="1" ht="57" customHeight="1">
      <c r="A228" s="2111">
        <f t="shared" si="0"/>
        <v>1.3100000000000003</v>
      </c>
      <c r="B228" s="2707" t="s">
        <v>1248</v>
      </c>
      <c r="C228" s="2707"/>
      <c r="D228" s="2707"/>
      <c r="E228" s="2707"/>
      <c r="F228" s="2707"/>
      <c r="G228" s="2707"/>
      <c r="H228" s="2708"/>
    </row>
    <row r="246" ht="6" customHeight="1"/>
    <row r="247" hidden="1"/>
    <row r="248" hidden="1"/>
  </sheetData>
  <mergeCells count="30">
    <mergeCell ref="B225:H225"/>
    <mergeCell ref="B226:H226"/>
    <mergeCell ref="B228:H228"/>
    <mergeCell ref="B198:H198"/>
    <mergeCell ref="B204:H204"/>
    <mergeCell ref="B205:H205"/>
    <mergeCell ref="B207:H207"/>
    <mergeCell ref="B209:H209"/>
    <mergeCell ref="B212:H212"/>
    <mergeCell ref="B213:H213"/>
    <mergeCell ref="B222:H222"/>
    <mergeCell ref="B223:H223"/>
    <mergeCell ref="B215:H215"/>
    <mergeCell ref="B217:H217"/>
    <mergeCell ref="B201:H201"/>
    <mergeCell ref="B202:H202"/>
    <mergeCell ref="B218:H218"/>
    <mergeCell ref="B219:H219"/>
    <mergeCell ref="B221:H221"/>
    <mergeCell ref="G7:G14"/>
    <mergeCell ref="F9:F10"/>
    <mergeCell ref="H9:H10"/>
    <mergeCell ref="F13:F14"/>
    <mergeCell ref="H13:H14"/>
    <mergeCell ref="A26:E26"/>
    <mergeCell ref="C52:E52"/>
    <mergeCell ref="C57:E57"/>
    <mergeCell ref="B33:H33"/>
    <mergeCell ref="C83:E83"/>
    <mergeCell ref="C84:E84"/>
  </mergeCells>
  <hyperlinks>
    <hyperlink ref="D12" r:id="rId1"/>
    <hyperlink ref="D15" r:id="rId2"/>
    <hyperlink ref="D11" r:id="rId3"/>
    <hyperlink ref="D22" r:id="rId4"/>
    <hyperlink ref="D20" r:id="rId5"/>
    <hyperlink ref="D19" r:id="rId6"/>
    <hyperlink ref="D18" r:id="rId7"/>
    <hyperlink ref="D16" r:id="rId8"/>
    <hyperlink ref="D17" r:id="rId9"/>
  </hyperlinks>
  <pageMargins left="0.62992125984251968" right="0.23622047244094491" top="0.27559055118110237" bottom="0.31496062992125984" header="0.15748031496062992" footer="0.15748031496062992"/>
  <pageSetup paperSize="9" orientation="portrait" r:id="rId10"/>
  <headerFooter>
    <oddFooter xml:space="preserve">&amp;L&amp;8​
ctp architectes, sas_Siret 50772925900022 RCS Beziers
Inscrit au tableau régional de l'ordre des architectes : Languedoc Roussillon N° S12588 /  MAF N° 257773N11 
</oddFooter>
  </headerFooter>
  <rowBreaks count="6" manualBreakCount="6">
    <brk id="34" max="7" man="1"/>
    <brk id="75" max="7" man="1"/>
    <brk id="100" max="7" man="1"/>
    <brk id="154" max="7" man="1"/>
    <brk id="198" max="7" man="1"/>
    <brk id="215" max="7" man="1"/>
  </rowBreaks>
  <colBreaks count="1" manualBreakCount="1">
    <brk id="8" max="1048575" man="1"/>
  </colBreaks>
  <drawing r:id="rId11"/>
</worksheet>
</file>

<file path=xl/worksheets/sheet18.xml><?xml version="1.0" encoding="utf-8"?>
<worksheet xmlns="http://schemas.openxmlformats.org/spreadsheetml/2006/main" xmlns:r="http://schemas.openxmlformats.org/officeDocument/2006/relationships">
  <dimension ref="A1:L51"/>
  <sheetViews>
    <sheetView view="pageLayout" workbookViewId="0">
      <selection activeCell="J40" sqref="J40"/>
    </sheetView>
  </sheetViews>
  <sheetFormatPr baseColWidth="10" defaultRowHeight="13.5"/>
  <cols>
    <col min="1" max="1" width="3.7109375" style="580" customWidth="1"/>
    <col min="2" max="2" width="20.140625" style="580" customWidth="1"/>
    <col min="3" max="3" width="15.5703125" style="580" customWidth="1"/>
    <col min="4" max="4" width="18" style="580" customWidth="1"/>
    <col min="5" max="5" width="16.140625" style="580" customWidth="1"/>
    <col min="6" max="7" width="4.7109375" style="580" customWidth="1"/>
    <col min="8" max="8" width="5.28515625" style="588" customWidth="1"/>
    <col min="9" max="9" width="2.5703125" style="580" customWidth="1"/>
    <col min="10" max="16384" width="11.42578125" style="580"/>
  </cols>
  <sheetData>
    <row r="1" spans="1:12" s="528" customFormat="1" ht="7.5" customHeight="1">
      <c r="A1" s="1810"/>
      <c r="B1" s="1809"/>
      <c r="C1" s="1809"/>
      <c r="D1" s="1808" t="s">
        <v>1049</v>
      </c>
      <c r="E1" s="1807"/>
      <c r="F1" s="1807"/>
      <c r="G1" s="1647"/>
      <c r="H1" s="2343"/>
    </row>
    <row r="2" spans="1:12" s="528" customFormat="1" ht="24.75" customHeight="1">
      <c r="A2" s="1806"/>
      <c r="B2" s="1746" t="s">
        <v>1026</v>
      </c>
      <c r="C2" s="1805">
        <f>H3</f>
        <v>25</v>
      </c>
      <c r="D2" s="1784"/>
      <c r="E2" s="569"/>
      <c r="F2" s="569"/>
      <c r="G2" s="570"/>
      <c r="H2" s="2344"/>
    </row>
    <row r="3" spans="1:12" s="528" customFormat="1" ht="19.5" customHeight="1">
      <c r="A3" s="1804"/>
      <c r="B3" s="1803" t="s">
        <v>1048</v>
      </c>
      <c r="C3" s="1960" t="s">
        <v>957</v>
      </c>
      <c r="D3" s="1959" t="s">
        <v>1314</v>
      </c>
      <c r="E3" s="1958">
        <v>43381</v>
      </c>
      <c r="F3" s="1800"/>
      <c r="G3" s="1799"/>
      <c r="H3" s="2353">
        <v>25</v>
      </c>
      <c r="J3" s="528" t="s">
        <v>1145</v>
      </c>
    </row>
    <row r="4" spans="1:12" s="528" customFormat="1" ht="16.5" customHeight="1">
      <c r="A4" s="1797" t="s">
        <v>39</v>
      </c>
      <c r="B4" s="1634" t="s">
        <v>205</v>
      </c>
      <c r="C4" s="1796"/>
      <c r="D4" s="1781"/>
      <c r="E4" s="1675" t="s">
        <v>1073</v>
      </c>
      <c r="F4" s="1675"/>
      <c r="G4" s="1795"/>
      <c r="H4" s="2151" t="s">
        <v>1070</v>
      </c>
      <c r="J4" s="528" t="s">
        <v>149</v>
      </c>
    </row>
    <row r="5" spans="1:12" s="528" customFormat="1" ht="16.5" customHeight="1">
      <c r="A5" s="1794"/>
      <c r="B5" s="1634"/>
      <c r="C5" s="1634"/>
      <c r="D5" s="1781"/>
      <c r="E5" s="1675" t="s">
        <v>1074</v>
      </c>
      <c r="F5" s="1675"/>
      <c r="G5" s="1675"/>
      <c r="H5" s="1793"/>
    </row>
    <row r="6" spans="1:12" s="528" customFormat="1" ht="16.5" customHeight="1">
      <c r="A6" s="1771"/>
      <c r="B6" s="1792"/>
      <c r="C6" s="569"/>
      <c r="D6" s="1784"/>
      <c r="E6" s="1783" t="s">
        <v>131</v>
      </c>
      <c r="F6" s="1783"/>
      <c r="G6" s="1783"/>
      <c r="H6" s="1782"/>
    </row>
    <row r="7" spans="1:12" s="528" customFormat="1" ht="22.5" customHeight="1">
      <c r="A7" s="1791"/>
      <c r="B7" s="1790" t="s">
        <v>1009</v>
      </c>
      <c r="C7" s="1789" t="s">
        <v>1071</v>
      </c>
      <c r="D7" s="1788"/>
      <c r="E7" s="1787"/>
      <c r="F7" s="1787"/>
      <c r="G7" s="2705" t="s">
        <v>1122</v>
      </c>
      <c r="H7" s="1786"/>
    </row>
    <row r="8" spans="1:12" s="528" customFormat="1" ht="22.5" customHeight="1">
      <c r="A8" s="1771"/>
      <c r="B8" s="531"/>
      <c r="C8" s="1785" t="s">
        <v>1072</v>
      </c>
      <c r="D8" s="1784"/>
      <c r="E8" s="1783"/>
      <c r="F8" s="1783"/>
      <c r="G8" s="2697"/>
      <c r="H8" s="1782"/>
    </row>
    <row r="9" spans="1:12" s="528" customFormat="1" ht="18.75" customHeight="1">
      <c r="A9" s="616"/>
      <c r="B9" s="1768"/>
      <c r="C9" s="1634"/>
      <c r="D9" s="1781"/>
      <c r="E9" s="1675"/>
      <c r="F9" s="2699" t="s">
        <v>1037</v>
      </c>
      <c r="G9" s="2697"/>
      <c r="H9" s="2701" t="s">
        <v>1036</v>
      </c>
      <c r="L9"/>
    </row>
    <row r="10" spans="1:12" s="528" customFormat="1" ht="18.75" customHeight="1">
      <c r="A10" s="1780"/>
      <c r="B10" s="1779" t="s">
        <v>1045</v>
      </c>
      <c r="C10" s="1749"/>
      <c r="D10" s="1778" t="s">
        <v>1034</v>
      </c>
      <c r="E10" s="1778" t="s">
        <v>1104</v>
      </c>
      <c r="F10" s="2700"/>
      <c r="G10" s="2697"/>
      <c r="H10" s="2702"/>
    </row>
    <row r="11" spans="1:12" s="528" customFormat="1" ht="16.5" customHeight="1">
      <c r="A11" s="1773"/>
      <c r="B11" s="1776" t="s">
        <v>1044</v>
      </c>
      <c r="C11" s="1775" t="s">
        <v>1069</v>
      </c>
      <c r="D11" s="2105" t="s">
        <v>1078</v>
      </c>
      <c r="E11" s="1774" t="s">
        <v>1079</v>
      </c>
      <c r="F11" s="1671" t="s">
        <v>1032</v>
      </c>
      <c r="G11" s="2697"/>
      <c r="H11" s="1758" t="s">
        <v>1105</v>
      </c>
    </row>
    <row r="12" spans="1:12" s="528" customFormat="1" ht="16.5" customHeight="1">
      <c r="A12" s="1773"/>
      <c r="B12" s="1744" t="s">
        <v>1043</v>
      </c>
      <c r="C12" s="1652" t="s">
        <v>1042</v>
      </c>
      <c r="D12" s="2103" t="s">
        <v>1041</v>
      </c>
      <c r="E12" s="1720" t="s">
        <v>1040</v>
      </c>
      <c r="F12" s="1671" t="s">
        <v>1032</v>
      </c>
      <c r="G12" s="2697"/>
      <c r="H12" s="1758" t="s">
        <v>1105</v>
      </c>
    </row>
    <row r="13" spans="1:12" s="528" customFormat="1" ht="21.75" customHeight="1">
      <c r="A13" s="616"/>
      <c r="B13" s="1768"/>
      <c r="C13" s="1634"/>
      <c r="D13" s="2106"/>
      <c r="E13" s="1634"/>
      <c r="F13" s="2699" t="s">
        <v>1037</v>
      </c>
      <c r="G13" s="2697"/>
      <c r="H13" s="2701" t="s">
        <v>1036</v>
      </c>
    </row>
    <row r="14" spans="1:12" s="528" customFormat="1" ht="18.75" customHeight="1" thickBot="1">
      <c r="A14" s="1766" t="s">
        <v>304</v>
      </c>
      <c r="B14" s="1765" t="s">
        <v>1035</v>
      </c>
      <c r="C14" s="1765" t="s">
        <v>900</v>
      </c>
      <c r="D14" s="1765" t="s">
        <v>1034</v>
      </c>
      <c r="E14" s="1765" t="s">
        <v>1104</v>
      </c>
      <c r="F14" s="2700"/>
      <c r="G14" s="2697"/>
      <c r="H14" s="2702"/>
    </row>
    <row r="15" spans="1:12" s="528" customFormat="1" ht="18.75" customHeight="1">
      <c r="A15" s="1764">
        <v>1</v>
      </c>
      <c r="B15" s="1945" t="s">
        <v>918</v>
      </c>
      <c r="C15" s="1938" t="s">
        <v>1102</v>
      </c>
      <c r="D15" s="2101" t="s">
        <v>1076</v>
      </c>
      <c r="E15" s="1087" t="s">
        <v>335</v>
      </c>
      <c r="F15" s="1968"/>
      <c r="G15" s="2345"/>
      <c r="H15" s="2289" t="s">
        <v>362</v>
      </c>
    </row>
    <row r="16" spans="1:12" s="528" customFormat="1" ht="18.75" customHeight="1">
      <c r="A16" s="1762">
        <v>2</v>
      </c>
      <c r="B16" s="1944" t="s">
        <v>1106</v>
      </c>
      <c r="C16" s="1652" t="s">
        <v>307</v>
      </c>
      <c r="D16" s="2102" t="s">
        <v>1100</v>
      </c>
      <c r="E16" s="1728" t="s">
        <v>309</v>
      </c>
      <c r="F16" s="1968"/>
      <c r="G16" s="2346"/>
      <c r="H16" s="2289" t="s">
        <v>362</v>
      </c>
    </row>
    <row r="17" spans="1:11" s="566" customFormat="1" ht="11.25" customHeight="1">
      <c r="A17" s="1675"/>
      <c r="G17" s="2347"/>
    </row>
    <row r="18" spans="1:11" s="566" customFormat="1" ht="11.25" customHeight="1">
      <c r="A18" s="2033"/>
      <c r="B18" s="2033"/>
      <c r="C18" s="2033"/>
      <c r="D18" s="2033"/>
      <c r="E18" s="2033"/>
      <c r="F18" s="1955"/>
      <c r="G18" s="2348"/>
      <c r="H18" s="1955"/>
    </row>
    <row r="19" spans="1:11" s="566" customFormat="1" ht="11.25" customHeight="1" thickBot="1">
      <c r="C19" s="1956"/>
      <c r="E19" s="2275" t="s">
        <v>1028</v>
      </c>
      <c r="F19" s="1956"/>
      <c r="G19" s="2349"/>
      <c r="H19" s="1956"/>
      <c r="K19" s="2098"/>
    </row>
    <row r="20" spans="1:11" s="566" customFormat="1" ht="12" customHeight="1" thickBot="1">
      <c r="A20" s="2351"/>
      <c r="B20" s="2352"/>
      <c r="C20" s="2354" t="s">
        <v>1027</v>
      </c>
      <c r="D20" s="2352"/>
      <c r="E20" s="2352"/>
      <c r="F20" s="2352"/>
      <c r="G20" s="2350"/>
      <c r="H20" s="521"/>
      <c r="K20" s="2098"/>
    </row>
    <row r="21" spans="1:11" s="566" customFormat="1" ht="7.5" customHeight="1">
      <c r="A21" s="1910"/>
      <c r="C21" s="1961"/>
      <c r="E21" s="2274" t="s">
        <v>1250</v>
      </c>
      <c r="F21" s="1961"/>
      <c r="G21" s="1961"/>
      <c r="H21" s="1961"/>
      <c r="K21" s="2098"/>
    </row>
    <row r="22" spans="1:11" s="566" customFormat="1" ht="7.5" customHeight="1">
      <c r="A22" s="1752"/>
      <c r="B22" s="1752"/>
      <c r="C22" s="1752"/>
      <c r="D22" s="1752"/>
      <c r="E22" s="1752"/>
      <c r="F22" s="1752"/>
      <c r="G22" s="1752"/>
      <c r="H22" s="1752"/>
    </row>
    <row r="23" spans="1:11" s="566" customFormat="1" ht="18" customHeight="1">
      <c r="A23" s="1751"/>
      <c r="B23" s="1750"/>
      <c r="C23" s="1749"/>
      <c r="D23" s="1748"/>
      <c r="E23" s="1747"/>
      <c r="F23" s="1747"/>
      <c r="G23" s="1746" t="s">
        <v>1026</v>
      </c>
      <c r="H23" s="1745">
        <f>H3</f>
        <v>25</v>
      </c>
      <c r="J23"/>
    </row>
    <row r="24" spans="1:11" s="566" customFormat="1" ht="19.5" customHeight="1">
      <c r="A24" s="2283"/>
      <c r="B24" s="772" t="s">
        <v>1302</v>
      </c>
      <c r="C24" s="1634"/>
      <c r="D24" s="1781"/>
      <c r="E24" s="1702"/>
      <c r="F24" s="1702"/>
      <c r="G24" s="2285"/>
      <c r="H24" s="2286"/>
      <c r="J24"/>
    </row>
    <row r="25" spans="1:11" ht="6" customHeight="1"/>
    <row r="26" spans="1:11" ht="37.5" customHeight="1">
      <c r="A26" s="2328"/>
      <c r="B26" s="2713" t="s">
        <v>1327</v>
      </c>
      <c r="C26" s="2713"/>
      <c r="D26" s="2713"/>
      <c r="E26" s="2713"/>
      <c r="F26" s="2713"/>
      <c r="G26" s="2713"/>
      <c r="H26" s="2713"/>
    </row>
    <row r="27" spans="1:11" ht="15.75" customHeight="1">
      <c r="A27" s="2328"/>
      <c r="B27" s="2329" t="s">
        <v>1324</v>
      </c>
      <c r="C27" s="2336" t="s">
        <v>1315</v>
      </c>
      <c r="D27" s="2330">
        <v>441.6</v>
      </c>
      <c r="E27" s="2328"/>
      <c r="F27" s="2328"/>
      <c r="G27" s="2328"/>
      <c r="H27" s="2328"/>
    </row>
    <row r="28" spans="1:11" ht="15.75" customHeight="1">
      <c r="A28" s="2328"/>
      <c r="B28" s="2328"/>
      <c r="C28" s="2337" t="s">
        <v>1313</v>
      </c>
      <c r="D28" s="2332">
        <v>292.44</v>
      </c>
      <c r="E28" s="2328"/>
      <c r="F28" s="2328"/>
      <c r="G28" s="2328"/>
      <c r="H28" s="2328"/>
    </row>
    <row r="29" spans="1:11" ht="15.75" customHeight="1">
      <c r="A29" s="2328"/>
      <c r="B29" s="2328"/>
      <c r="C29" s="2337" t="s">
        <v>1322</v>
      </c>
      <c r="D29" s="2332">
        <v>38.799999999999997</v>
      </c>
      <c r="E29" s="2328"/>
      <c r="F29" s="2328"/>
      <c r="G29" s="2328"/>
      <c r="H29" s="2328"/>
    </row>
    <row r="30" spans="1:11" ht="15.75" customHeight="1">
      <c r="A30" s="2328"/>
      <c r="B30" s="2328"/>
      <c r="C30" s="2331"/>
      <c r="D30" s="2332">
        <v>43.56</v>
      </c>
      <c r="E30" s="2328"/>
      <c r="F30" s="2328"/>
      <c r="G30" s="2328"/>
      <c r="H30" s="2328"/>
    </row>
    <row r="31" spans="1:11" ht="15.75" customHeight="1">
      <c r="A31" s="2328"/>
      <c r="B31" s="2328"/>
      <c r="C31" s="2333"/>
      <c r="D31" s="2334">
        <v>20.73</v>
      </c>
      <c r="E31" s="2328"/>
      <c r="F31" s="2328"/>
      <c r="G31" s="2328"/>
      <c r="H31" s="2328"/>
    </row>
    <row r="32" spans="1:11" ht="17.25" customHeight="1">
      <c r="A32" s="2328"/>
      <c r="B32" s="2328"/>
      <c r="C32" s="2329" t="s">
        <v>1323</v>
      </c>
      <c r="D32" s="2355">
        <f>SUM(D27:D31)</f>
        <v>837.12999999999988</v>
      </c>
      <c r="E32" s="2356" t="str">
        <f>B27</f>
        <v xml:space="preserve"> MR RAMDANI :</v>
      </c>
      <c r="F32" s="2328"/>
      <c r="G32" s="2328"/>
      <c r="H32" s="2328"/>
    </row>
    <row r="33" spans="1:8" ht="7.5" customHeight="1">
      <c r="A33" s="2328"/>
      <c r="B33" s="2328"/>
      <c r="C33" s="2328"/>
      <c r="D33" s="2328"/>
      <c r="E33" s="2328"/>
      <c r="F33" s="2328"/>
      <c r="G33" s="2328"/>
      <c r="H33" s="2328"/>
    </row>
    <row r="34" spans="1:8" ht="15.75" customHeight="1">
      <c r="A34" s="2328"/>
      <c r="B34" s="2329" t="s">
        <v>1325</v>
      </c>
      <c r="C34" s="2336" t="s">
        <v>1318</v>
      </c>
      <c r="D34" s="2330">
        <v>65.48</v>
      </c>
      <c r="E34" s="2328"/>
      <c r="F34" s="2328"/>
      <c r="G34" s="2328"/>
      <c r="H34" s="2328"/>
    </row>
    <row r="35" spans="1:8" ht="15.75" customHeight="1">
      <c r="A35" s="2328"/>
      <c r="B35" s="2328"/>
      <c r="C35" s="2337" t="s">
        <v>1319</v>
      </c>
      <c r="D35" s="2332">
        <v>67.569999999999993</v>
      </c>
      <c r="E35" s="2328"/>
      <c r="F35" s="2328"/>
      <c r="G35" s="2328"/>
      <c r="H35" s="2328"/>
    </row>
    <row r="36" spans="1:8" ht="15.75" customHeight="1">
      <c r="A36" s="2328"/>
      <c r="B36" s="2328"/>
      <c r="C36" s="2339" t="s">
        <v>1320</v>
      </c>
      <c r="D36" s="2340">
        <v>360.9</v>
      </c>
      <c r="E36" s="2342" t="s">
        <v>1328</v>
      </c>
      <c r="F36" s="2341"/>
      <c r="G36" s="2341"/>
      <c r="H36" s="2341"/>
    </row>
    <row r="37" spans="1:8" ht="17.25" customHeight="1">
      <c r="A37" s="2328"/>
      <c r="B37" s="2328"/>
      <c r="C37" s="2329" t="s">
        <v>1323</v>
      </c>
      <c r="D37" s="2355">
        <f>SUM(D34:D36)</f>
        <v>493.95</v>
      </c>
      <c r="E37" s="2356" t="str">
        <f>B34</f>
        <v xml:space="preserve"> MR OUBOUKHA :</v>
      </c>
      <c r="F37" s="2328"/>
      <c r="G37" s="2328"/>
      <c r="H37" s="2328"/>
    </row>
    <row r="38" spans="1:8" ht="11.25" customHeight="1">
      <c r="A38" s="2328"/>
      <c r="B38" s="2328"/>
      <c r="C38" s="2329"/>
      <c r="D38" s="2335"/>
      <c r="E38" s="2328"/>
      <c r="F38" s="2328"/>
      <c r="G38" s="2328"/>
      <c r="H38" s="2328"/>
    </row>
    <row r="39" spans="1:8" ht="15.75" customHeight="1">
      <c r="A39" s="2328"/>
      <c r="B39" s="2329" t="s">
        <v>1326</v>
      </c>
      <c r="C39" s="2336" t="s">
        <v>1316</v>
      </c>
      <c r="D39" s="2330">
        <v>64.569999999999993</v>
      </c>
      <c r="E39" s="2328"/>
      <c r="F39" s="2328"/>
      <c r="G39" s="2328"/>
      <c r="H39" s="2328"/>
    </row>
    <row r="40" spans="1:8" ht="15.75" customHeight="1">
      <c r="A40" s="2328"/>
      <c r="B40" s="2328"/>
      <c r="C40" s="2337" t="s">
        <v>1317</v>
      </c>
      <c r="D40" s="2332">
        <v>51.22</v>
      </c>
      <c r="E40" s="2328"/>
      <c r="F40" s="2328"/>
      <c r="G40" s="2328"/>
      <c r="H40" s="2328"/>
    </row>
    <row r="41" spans="1:8" ht="15.75" customHeight="1">
      <c r="A41" s="2328"/>
      <c r="B41" s="2328"/>
      <c r="C41" s="2338" t="s">
        <v>1321</v>
      </c>
      <c r="D41" s="2334">
        <v>195.74</v>
      </c>
      <c r="E41" s="2328"/>
      <c r="F41" s="2328"/>
      <c r="G41" s="2328"/>
      <c r="H41" s="2328"/>
    </row>
    <row r="42" spans="1:8" ht="17.25" customHeight="1">
      <c r="A42" s="2328"/>
      <c r="B42" s="2328"/>
      <c r="C42" s="2329" t="s">
        <v>1323</v>
      </c>
      <c r="D42" s="2355">
        <f>SUM(D39:D41)</f>
        <v>311.52999999999997</v>
      </c>
      <c r="E42" s="2356" t="str">
        <f>B39</f>
        <v xml:space="preserve"> MR MME JAMMES  :</v>
      </c>
      <c r="F42" s="2328"/>
      <c r="G42" s="2328"/>
      <c r="H42" s="2328"/>
    </row>
    <row r="43" spans="1:8" ht="17.25" customHeight="1">
      <c r="A43" s="2328"/>
      <c r="E43" s="2328"/>
      <c r="F43" s="2328"/>
      <c r="G43" s="2328"/>
      <c r="H43" s="2328"/>
    </row>
    <row r="44" spans="1:8" ht="17.25" customHeight="1">
      <c r="A44" s="2328"/>
      <c r="D44" s="2328"/>
      <c r="E44" s="2328"/>
      <c r="F44" s="2328"/>
      <c r="G44" s="2328"/>
      <c r="H44" s="2328"/>
    </row>
    <row r="45" spans="1:8" ht="17.25" customHeight="1">
      <c r="A45" s="2328"/>
      <c r="C45" s="1570" t="s">
        <v>962</v>
      </c>
      <c r="D45" s="1569">
        <f>E3</f>
        <v>43381</v>
      </c>
      <c r="E45" s="2328"/>
      <c r="F45" s="2328"/>
      <c r="G45" s="2328"/>
      <c r="H45" s="2328"/>
    </row>
    <row r="46" spans="1:8" ht="17.25" customHeight="1">
      <c r="A46" s="2328"/>
      <c r="C46" s="1568"/>
      <c r="D46" s="2014" t="s">
        <v>961</v>
      </c>
      <c r="E46" s="2328"/>
      <c r="F46" s="2328"/>
      <c r="G46" s="2328"/>
      <c r="H46" s="2328"/>
    </row>
    <row r="47" spans="1:8" ht="17.25" customHeight="1">
      <c r="A47" s="2328"/>
      <c r="B47" s="2328"/>
      <c r="C47" s="2328"/>
      <c r="D47" s="2328"/>
      <c r="E47" s="2328"/>
      <c r="F47" s="2328"/>
      <c r="G47" s="2328"/>
      <c r="H47" s="2328"/>
    </row>
    <row r="48" spans="1:8">
      <c r="A48" s="2328"/>
      <c r="B48" s="2328"/>
      <c r="C48" s="2328"/>
      <c r="D48" s="2328"/>
      <c r="E48" s="2328"/>
      <c r="F48" s="2328"/>
      <c r="G48" s="2328"/>
      <c r="H48" s="2328"/>
    </row>
    <row r="49" spans="1:8">
      <c r="A49" s="2328"/>
      <c r="B49" s="2328"/>
      <c r="C49" s="2328"/>
      <c r="D49" s="2328"/>
      <c r="E49" s="2328"/>
      <c r="F49" s="2328"/>
      <c r="G49" s="2328"/>
      <c r="H49" s="2328"/>
    </row>
    <row r="50" spans="1:8">
      <c r="A50" s="2328"/>
      <c r="B50" s="2328"/>
      <c r="C50" s="2328"/>
      <c r="D50" s="2328"/>
      <c r="E50" s="2328"/>
      <c r="F50" s="2328"/>
      <c r="G50" s="2328"/>
      <c r="H50" s="2328"/>
    </row>
    <row r="51" spans="1:8">
      <c r="A51" s="2328"/>
      <c r="B51" s="2328"/>
      <c r="C51" s="2328"/>
      <c r="D51" s="2328"/>
      <c r="E51" s="2328"/>
      <c r="F51" s="2328"/>
      <c r="G51" s="2328"/>
      <c r="H51" s="2328"/>
    </row>
  </sheetData>
  <mergeCells count="6">
    <mergeCell ref="B26:H26"/>
    <mergeCell ref="G7:G14"/>
    <mergeCell ref="F9:F10"/>
    <mergeCell ref="H9:H10"/>
    <mergeCell ref="F13:F14"/>
    <mergeCell ref="H13:H14"/>
  </mergeCells>
  <hyperlinks>
    <hyperlink ref="D12" r:id="rId1"/>
    <hyperlink ref="D15" r:id="rId2"/>
    <hyperlink ref="D11" r:id="rId3"/>
    <hyperlink ref="D16" r:id="rId4"/>
  </hyperlinks>
  <pageMargins left="0.56999999999999995" right="0.17" top="0.27559055118110237" bottom="0.62992125984251968" header="0.15748031496062992" footer="0.15748031496062992"/>
  <pageSetup paperSize="9" orientation="portrait" r:id="rId5"/>
  <headerFooter>
    <oddFooter xml:space="preserve">&amp;L&amp;8​
ctp architecture, sas_Siret 50772925900022 RCS Beziers
Inscrit au tableau régional de l'ordre des architectes : Languedoc Roussillon N° S12588 /  MAF N° 257773N11&amp;11 </oddFooter>
  </headerFooter>
  <drawing r:id="rId6"/>
</worksheet>
</file>

<file path=xl/worksheets/sheet19.xml><?xml version="1.0" encoding="utf-8"?>
<worksheet xmlns="http://schemas.openxmlformats.org/spreadsheetml/2006/main" xmlns:r="http://schemas.openxmlformats.org/officeDocument/2006/relationships">
  <dimension ref="A1:W100"/>
  <sheetViews>
    <sheetView view="pageLayout" workbookViewId="0">
      <selection activeCell="J40" sqref="J40"/>
    </sheetView>
  </sheetViews>
  <sheetFormatPr baseColWidth="10" defaultRowHeight="14.25"/>
  <cols>
    <col min="1" max="1" width="3" style="1811" customWidth="1"/>
    <col min="2" max="2" width="24.28515625" style="1811" customWidth="1"/>
    <col min="3" max="3" width="2.85546875" style="1811" customWidth="1"/>
    <col min="4" max="4" width="24.28515625" style="1811" customWidth="1"/>
    <col min="5" max="5" width="2.85546875" style="1811" customWidth="1"/>
    <col min="6" max="6" width="10" style="1811" customWidth="1"/>
    <col min="7" max="7" width="14.28515625" style="1811" customWidth="1"/>
    <col min="8" max="8" width="5.85546875" style="1811" customWidth="1"/>
    <col min="9" max="9" width="0.28515625" style="1811" customWidth="1"/>
    <col min="10" max="10" width="11.42578125" style="1811"/>
    <col min="11" max="11" width="11.85546875" style="1811" bestFit="1" customWidth="1"/>
    <col min="12" max="16384" width="11.42578125" style="1811"/>
  </cols>
  <sheetData>
    <row r="1" spans="1:12" ht="37.5" customHeight="1">
      <c r="A1" s="1878"/>
      <c r="B1" s="1860"/>
      <c r="C1" s="1860"/>
      <c r="D1" s="1860"/>
      <c r="E1" s="1860"/>
      <c r="F1" s="1877"/>
      <c r="G1" s="1876"/>
      <c r="H1" s="1859"/>
    </row>
    <row r="2" spans="1:12" ht="18.75" customHeight="1">
      <c r="A2" s="1875"/>
      <c r="B2" s="1874"/>
      <c r="C2" s="1874"/>
      <c r="D2" s="1874"/>
      <c r="E2" s="1874"/>
      <c r="F2" s="1873" t="s">
        <v>52</v>
      </c>
      <c r="G2" s="1872">
        <v>43238</v>
      </c>
      <c r="H2" s="1871"/>
      <c r="J2" s="1870"/>
      <c r="K2" s="1820"/>
    </row>
    <row r="3" spans="1:12" ht="7.5" customHeight="1">
      <c r="A3" s="1827"/>
      <c r="B3" s="1869"/>
      <c r="C3" s="1869"/>
      <c r="D3" s="1827"/>
      <c r="E3" s="1827"/>
      <c r="F3" s="1827"/>
      <c r="G3" s="1837"/>
      <c r="H3" s="1837"/>
      <c r="J3" s="1816"/>
    </row>
    <row r="4" spans="1:12" ht="16.5" customHeight="1">
      <c r="A4" s="1846"/>
      <c r="B4" s="1868" t="s">
        <v>1011</v>
      </c>
      <c r="C4" s="1865"/>
      <c r="D4" s="1675" t="s">
        <v>1166</v>
      </c>
      <c r="E4" s="1835"/>
      <c r="F4" s="1867"/>
      <c r="G4" s="1866"/>
      <c r="H4" s="1822"/>
      <c r="J4" s="1675" t="s">
        <v>132</v>
      </c>
      <c r="K4" s="1820"/>
    </row>
    <row r="5" spans="1:12" ht="15" customHeight="1">
      <c r="A5" s="1846"/>
      <c r="B5" s="1865" t="s">
        <v>1010</v>
      </c>
      <c r="C5" s="1865"/>
      <c r="D5" s="691" t="s">
        <v>130</v>
      </c>
      <c r="E5" s="1835"/>
      <c r="F5" s="1822"/>
      <c r="G5" s="1864"/>
      <c r="H5" s="1822"/>
      <c r="J5" s="691" t="s">
        <v>130</v>
      </c>
    </row>
    <row r="6" spans="1:12" ht="15" customHeight="1">
      <c r="A6" s="1822"/>
      <c r="B6" s="1863"/>
      <c r="C6" s="1863"/>
      <c r="D6" s="2123" t="s">
        <v>131</v>
      </c>
      <c r="E6" s="1835"/>
      <c r="F6" s="1822"/>
      <c r="G6" s="1822"/>
      <c r="H6" s="1862"/>
      <c r="J6" s="2123" t="s">
        <v>131</v>
      </c>
    </row>
    <row r="7" spans="1:12" ht="6" customHeight="1">
      <c r="A7" s="1822"/>
      <c r="D7" s="1835"/>
      <c r="E7" s="1835"/>
      <c r="F7" s="1822"/>
      <c r="G7" s="1822"/>
      <c r="H7" s="1862"/>
    </row>
    <row r="8" spans="1:12" ht="7.5" customHeight="1">
      <c r="A8" s="1861"/>
      <c r="B8" s="1860"/>
      <c r="C8" s="1860"/>
      <c r="D8" s="1860"/>
      <c r="E8" s="1860"/>
      <c r="F8" s="1860"/>
      <c r="G8" s="1860"/>
      <c r="H8" s="1859"/>
    </row>
    <row r="9" spans="1:12" ht="15" customHeight="1">
      <c r="A9" s="1858"/>
      <c r="B9" s="1857" t="s">
        <v>1009</v>
      </c>
      <c r="C9" s="1856"/>
      <c r="D9" s="1835" t="s">
        <v>1182</v>
      </c>
      <c r="E9" s="1820"/>
      <c r="F9" s="1822"/>
      <c r="G9" s="1822"/>
      <c r="H9" s="1853"/>
      <c r="J9" s="1816"/>
    </row>
    <row r="10" spans="1:12" ht="16.5" customHeight="1">
      <c r="A10" s="1855"/>
      <c r="B10" s="1854"/>
      <c r="C10" s="1854"/>
      <c r="D10" s="1835" t="s">
        <v>1183</v>
      </c>
      <c r="E10" s="1820"/>
      <c r="F10" s="1822"/>
      <c r="G10" s="1822"/>
      <c r="H10" s="1853"/>
    </row>
    <row r="11" spans="1:12" ht="9" customHeight="1">
      <c r="A11" s="1852"/>
      <c r="B11" s="1851"/>
      <c r="C11" s="1851"/>
      <c r="D11" s="1850"/>
      <c r="E11" s="1850"/>
      <c r="F11" s="1849"/>
      <c r="G11" s="1848"/>
      <c r="H11" s="1847"/>
      <c r="J11" s="1816"/>
      <c r="K11" s="1820"/>
    </row>
    <row r="12" spans="1:12" ht="7.5" customHeight="1">
      <c r="A12" s="1846"/>
      <c r="D12" s="1844"/>
      <c r="E12" s="1844"/>
      <c r="F12" s="1845"/>
      <c r="G12" s="1844"/>
      <c r="H12" s="1843"/>
      <c r="L12" s="1820"/>
    </row>
    <row r="13" spans="1:12" ht="16.5" customHeight="1">
      <c r="A13" s="1825"/>
      <c r="B13" s="1842" t="s">
        <v>1008</v>
      </c>
      <c r="C13" s="1841"/>
      <c r="D13" s="1835" t="s">
        <v>1150</v>
      </c>
      <c r="E13" s="1834"/>
      <c r="F13" s="1840"/>
      <c r="G13" s="1839"/>
      <c r="H13" s="1822"/>
      <c r="J13" s="1826"/>
    </row>
    <row r="14" spans="1:12" ht="16.5" customHeight="1">
      <c r="A14" s="1825"/>
      <c r="B14" s="1824"/>
      <c r="C14" s="1824"/>
      <c r="D14" s="566" t="s">
        <v>1184</v>
      </c>
      <c r="E14" s="1834"/>
      <c r="F14" s="1838"/>
      <c r="G14" s="1837"/>
      <c r="H14" s="1836"/>
      <c r="K14" s="689"/>
    </row>
    <row r="15" spans="1:12" ht="16.5" customHeight="1">
      <c r="A15" s="1825"/>
      <c r="B15" s="1824"/>
      <c r="C15" s="1824"/>
      <c r="D15" s="1835" t="s">
        <v>1149</v>
      </c>
      <c r="E15" s="1834"/>
      <c r="F15" s="1833"/>
      <c r="G15" s="1827"/>
      <c r="H15" s="1827"/>
      <c r="J15" s="1832"/>
      <c r="K15" s="689"/>
    </row>
    <row r="16" spans="1:12" ht="9" customHeight="1">
      <c r="A16" s="1825"/>
      <c r="B16" s="1831"/>
      <c r="C16" s="1831"/>
      <c r="D16" s="1830"/>
      <c r="E16" s="1830"/>
      <c r="F16" s="1829"/>
      <c r="G16" s="1828"/>
      <c r="H16" s="1827"/>
      <c r="K16" s="689"/>
    </row>
    <row r="17" spans="1:12" ht="30" customHeight="1">
      <c r="A17" s="2117"/>
      <c r="B17" s="2118"/>
      <c r="C17" s="2118"/>
      <c r="D17" s="2119" t="s">
        <v>1185</v>
      </c>
      <c r="E17" s="2120" t="s">
        <v>1151</v>
      </c>
      <c r="F17" s="2118"/>
      <c r="G17" s="2121"/>
      <c r="H17" s="2122"/>
      <c r="J17" s="1826"/>
      <c r="K17" s="689"/>
    </row>
    <row r="18" spans="1:12" ht="15" customHeight="1">
      <c r="A18" s="1825"/>
      <c r="B18" s="1824"/>
      <c r="C18" s="1824"/>
      <c r="D18" s="1823"/>
      <c r="E18" s="1823"/>
      <c r="H18" s="1822"/>
      <c r="K18" s="689"/>
    </row>
    <row r="19" spans="1:12" ht="23.25" customHeight="1">
      <c r="A19" s="1818"/>
      <c r="B19" s="1821" t="s">
        <v>1057</v>
      </c>
      <c r="C19" s="1820"/>
      <c r="D19" s="1821" t="s">
        <v>1056</v>
      </c>
      <c r="E19" s="1820"/>
      <c r="F19" s="2714" t="s">
        <v>1055</v>
      </c>
      <c r="G19" s="2715"/>
      <c r="J19" s="1819"/>
    </row>
    <row r="20" spans="1:12" ht="5.25" customHeight="1"/>
    <row r="21" spans="1:12" ht="18.75" customHeight="1">
      <c r="A21" s="1818"/>
      <c r="C21" s="1935" t="s">
        <v>1008</v>
      </c>
      <c r="D21" s="1934" t="s">
        <v>1084</v>
      </c>
      <c r="G21" s="534"/>
      <c r="J21" s="1813"/>
    </row>
    <row r="22" spans="1:12" ht="6" customHeight="1">
      <c r="A22" s="1917"/>
      <c r="J22" s="1813"/>
    </row>
    <row r="23" spans="1:12" ht="62.25" customHeight="1">
      <c r="A23" s="1822"/>
      <c r="B23" s="2720" t="s">
        <v>1186</v>
      </c>
      <c r="C23" s="2720"/>
      <c r="D23" s="2720"/>
      <c r="E23" s="2720"/>
      <c r="F23" s="2720"/>
      <c r="G23" s="2720"/>
      <c r="H23" s="2720"/>
      <c r="I23" s="1931"/>
      <c r="J23" s="1813"/>
      <c r="K23" s="1932"/>
      <c r="L23" s="1931"/>
    </row>
    <row r="24" spans="1:12" ht="9" customHeight="1" thickBot="1">
      <c r="A24" s="1822"/>
      <c r="B24" s="1933"/>
      <c r="C24" s="1933"/>
      <c r="D24" s="1933"/>
      <c r="E24" s="1933"/>
      <c r="F24" s="1933"/>
      <c r="G24" s="1933"/>
      <c r="H24" s="1933"/>
      <c r="I24" s="1931"/>
      <c r="J24" s="1813"/>
      <c r="K24" s="1932"/>
      <c r="L24" s="1931"/>
    </row>
    <row r="25" spans="1:12" ht="15" customHeight="1" thickBot="1">
      <c r="A25" s="1822"/>
      <c r="C25" s="1930"/>
      <c r="D25" s="1929" t="s">
        <v>1068</v>
      </c>
      <c r="E25" s="1928"/>
      <c r="F25" s="1927"/>
      <c r="G25" s="1926"/>
      <c r="H25" s="1925"/>
      <c r="J25" s="1813"/>
    </row>
    <row r="26" spans="1:12" ht="9" customHeight="1" thickBot="1">
      <c r="A26" s="1822"/>
      <c r="B26" s="1921"/>
      <c r="C26" s="1921"/>
      <c r="D26" s="1924"/>
      <c r="E26" s="1923"/>
      <c r="F26" s="1923"/>
      <c r="G26" s="1923"/>
      <c r="H26" s="1923"/>
      <c r="J26" s="1813"/>
    </row>
    <row r="27" spans="1:12" ht="15" customHeight="1" thickBot="1">
      <c r="A27" s="1822"/>
      <c r="C27" s="1919"/>
      <c r="D27" s="1918" t="s">
        <v>1067</v>
      </c>
      <c r="E27" s="1816"/>
      <c r="F27" s="1866"/>
      <c r="G27" s="1889"/>
      <c r="H27" s="1822"/>
      <c r="J27" s="1826"/>
    </row>
    <row r="28" spans="1:12" ht="15" customHeight="1">
      <c r="A28" s="1907"/>
      <c r="D28" s="1918" t="s">
        <v>1066</v>
      </c>
      <c r="J28" s="1826"/>
      <c r="L28" s="1922"/>
    </row>
    <row r="29" spans="1:12" ht="9" customHeight="1" thickBot="1">
      <c r="A29" s="1907"/>
      <c r="D29" s="1918"/>
      <c r="H29" s="1822"/>
      <c r="J29" s="1826"/>
    </row>
    <row r="30" spans="1:12" ht="15" customHeight="1" thickBot="1">
      <c r="A30" s="1921"/>
      <c r="B30" s="1920" t="s">
        <v>1065</v>
      </c>
      <c r="C30" s="1919"/>
      <c r="D30" s="1918" t="s">
        <v>1064</v>
      </c>
      <c r="E30" s="1917"/>
      <c r="F30" s="1917"/>
      <c r="G30" s="1917"/>
      <c r="H30" s="1917"/>
      <c r="I30" s="1916"/>
      <c r="J30" s="1915"/>
      <c r="K30" s="1820"/>
    </row>
    <row r="31" spans="1:12" ht="9" customHeight="1" thickBot="1">
      <c r="A31" s="1907"/>
      <c r="B31" s="1906"/>
      <c r="C31" s="1906"/>
      <c r="D31" s="1914"/>
      <c r="E31" s="1827"/>
      <c r="F31" s="1827"/>
      <c r="G31" s="1840"/>
      <c r="H31" s="1833"/>
      <c r="I31" s="1913"/>
      <c r="J31" s="1912"/>
      <c r="K31" s="1820"/>
    </row>
    <row r="32" spans="1:12" ht="15" customHeight="1" thickBot="1">
      <c r="A32" s="1907"/>
      <c r="C32" s="1911"/>
      <c r="D32" s="1910" t="s">
        <v>1063</v>
      </c>
      <c r="E32" s="1827"/>
      <c r="F32" s="1909"/>
      <c r="G32" s="1908"/>
      <c r="H32" s="1891"/>
      <c r="I32" s="1820"/>
      <c r="J32" s="1820"/>
      <c r="K32" s="1820"/>
    </row>
    <row r="33" spans="1:19" ht="15" customHeight="1">
      <c r="A33" s="1907"/>
      <c r="B33" s="1906"/>
      <c r="D33" s="1905" t="s">
        <v>1062</v>
      </c>
      <c r="H33" s="1891"/>
    </row>
    <row r="34" spans="1:19" s="1886" customFormat="1" ht="9" customHeight="1" thickBot="1">
      <c r="I34" s="1894"/>
      <c r="M34" s="1904"/>
      <c r="O34" s="1903"/>
      <c r="P34" s="1822"/>
      <c r="Q34" s="1822"/>
      <c r="R34" s="1822"/>
      <c r="S34" s="1887"/>
    </row>
    <row r="35" spans="1:19" s="1886" customFormat="1" ht="15" customHeight="1" thickBot="1">
      <c r="C35" s="2141" t="s">
        <v>1177</v>
      </c>
      <c r="D35" s="521" t="s">
        <v>1187</v>
      </c>
      <c r="I35" s="1894"/>
      <c r="L35" s="1887"/>
      <c r="M35" s="1894"/>
      <c r="N35" s="1887"/>
      <c r="O35" s="1900"/>
      <c r="P35" s="1822"/>
      <c r="Q35" s="1822"/>
      <c r="R35" s="1822"/>
      <c r="S35" s="1887"/>
    </row>
    <row r="36" spans="1:19" s="1886" customFormat="1" ht="15" customHeight="1">
      <c r="I36" s="1894"/>
      <c r="L36" s="1887"/>
      <c r="M36" s="1902"/>
      <c r="N36" s="1887"/>
      <c r="O36" s="1900"/>
      <c r="P36" s="1822"/>
      <c r="Q36" s="1822"/>
      <c r="R36" s="1822"/>
      <c r="S36" s="1887"/>
    </row>
    <row r="37" spans="1:19" s="1886" customFormat="1" ht="33.75" customHeight="1">
      <c r="B37" s="2721" t="s">
        <v>1061</v>
      </c>
      <c r="C37" s="2721"/>
      <c r="D37" s="2721"/>
      <c r="E37" s="2721"/>
      <c r="F37" s="2721"/>
      <c r="G37" s="2721"/>
      <c r="H37" s="2721"/>
      <c r="I37" s="2721"/>
      <c r="L37" s="1887"/>
      <c r="M37" s="1902"/>
      <c r="N37" s="1887"/>
      <c r="O37" s="1900"/>
      <c r="P37" s="1822"/>
      <c r="Q37" s="1822"/>
      <c r="R37" s="1822"/>
      <c r="S37" s="1887"/>
    </row>
    <row r="38" spans="1:19" s="1886" customFormat="1" ht="6" customHeight="1">
      <c r="B38" s="521"/>
      <c r="I38" s="1894"/>
      <c r="L38" s="1887"/>
      <c r="M38" s="1901"/>
      <c r="N38" s="1901"/>
      <c r="O38" s="1900"/>
      <c r="P38" s="1822"/>
      <c r="Q38" s="1822"/>
      <c r="R38" s="1822"/>
      <c r="S38" s="1887"/>
    </row>
    <row r="39" spans="1:19" s="1886" customFormat="1" ht="57" customHeight="1">
      <c r="B39" s="2721" t="s">
        <v>1060</v>
      </c>
      <c r="C39" s="2721"/>
      <c r="D39" s="2721"/>
      <c r="E39" s="2721"/>
      <c r="F39" s="2721"/>
      <c r="G39" s="2721"/>
      <c r="H39" s="2721"/>
      <c r="I39" s="2721"/>
      <c r="K39" s="1897"/>
      <c r="L39" s="1827"/>
      <c r="M39" s="1889"/>
      <c r="N39" s="1827"/>
      <c r="P39" s="1822"/>
      <c r="Q39" s="1822"/>
      <c r="R39" s="1822"/>
      <c r="S39" s="1887"/>
    </row>
    <row r="40" spans="1:19" s="1886" customFormat="1" ht="18.75" customHeight="1">
      <c r="B40" s="727" t="s">
        <v>1153</v>
      </c>
      <c r="C40" s="528"/>
      <c r="F40" s="1899" t="s">
        <v>1152</v>
      </c>
      <c r="G40" s="2142">
        <v>43238</v>
      </c>
      <c r="H40" s="1898"/>
      <c r="I40" s="1811"/>
      <c r="J40" s="1811"/>
      <c r="K40" s="1897"/>
      <c r="L40" s="1827"/>
      <c r="M40" s="1889"/>
      <c r="N40" s="1827"/>
      <c r="P40" s="1822"/>
      <c r="Q40" s="1822"/>
      <c r="R40" s="1822"/>
      <c r="S40" s="1887"/>
    </row>
    <row r="41" spans="1:19" s="1886" customFormat="1" ht="73.5" customHeight="1">
      <c r="B41" s="528"/>
      <c r="C41" s="528"/>
      <c r="D41" s="1896" t="s">
        <v>1059</v>
      </c>
      <c r="G41" s="1895"/>
      <c r="H41" s="1811"/>
      <c r="I41" s="1811"/>
      <c r="J41" s="1811"/>
      <c r="L41" s="1822"/>
      <c r="M41" s="1894"/>
      <c r="N41" s="1893"/>
      <c r="O41" s="1822"/>
      <c r="P41" s="1822"/>
      <c r="Q41" s="1822"/>
      <c r="R41" s="1822"/>
      <c r="S41" s="1887"/>
    </row>
    <row r="42" spans="1:19" s="1886" customFormat="1" ht="7.5" customHeight="1">
      <c r="B42" s="1892"/>
      <c r="I42" s="1891"/>
      <c r="J42" s="1890"/>
      <c r="L42" s="1822"/>
      <c r="M42" s="1889"/>
      <c r="N42" s="1888"/>
      <c r="O42" s="1822"/>
      <c r="P42" s="1822"/>
      <c r="Q42" s="1822"/>
      <c r="R42" s="1822"/>
      <c r="S42" s="1887"/>
    </row>
    <row r="43" spans="1:19" ht="29.25" customHeight="1">
      <c r="A43" s="2117"/>
      <c r="B43" s="2118"/>
      <c r="C43" s="2118"/>
      <c r="D43" s="2119" t="s">
        <v>1185</v>
      </c>
      <c r="E43" s="2133" t="str">
        <f>E17</f>
        <v>R2018 -1714495a</v>
      </c>
      <c r="F43" s="2120"/>
      <c r="G43" s="2134">
        <f>G17</f>
        <v>0</v>
      </c>
      <c r="H43" s="2122"/>
    </row>
    <row r="44" spans="1:19" ht="22.5" customHeight="1">
      <c r="A44" s="1825"/>
      <c r="B44" s="1820"/>
      <c r="C44" s="1820"/>
      <c r="D44" s="1885" t="s">
        <v>1188</v>
      </c>
      <c r="E44" s="1884"/>
      <c r="F44" s="1883"/>
      <c r="G44" s="1840"/>
      <c r="H44" s="1822"/>
    </row>
    <row r="45" spans="1:19" ht="25.5" customHeight="1">
      <c r="C45" s="1882" t="str">
        <f>C21</f>
        <v>Entreprise :</v>
      </c>
      <c r="D45" s="1881" t="str">
        <f>D21</f>
        <v>SONIMEN</v>
      </c>
    </row>
    <row r="46" spans="1:19" ht="31.5" customHeight="1">
      <c r="B46" s="1880" t="s">
        <v>1189</v>
      </c>
      <c r="C46" s="1879"/>
      <c r="D46" s="1698" t="s">
        <v>1190</v>
      </c>
      <c r="E46" s="1660"/>
      <c r="F46" s="1871"/>
      <c r="G46" s="1728" t="s">
        <v>1058</v>
      </c>
      <c r="N46" s="1820"/>
    </row>
    <row r="47" spans="1:19" ht="38.25" customHeight="1">
      <c r="B47" s="2124" t="s">
        <v>1156</v>
      </c>
      <c r="C47" s="2716" t="s">
        <v>1191</v>
      </c>
      <c r="D47" s="2717"/>
      <c r="E47" s="2717"/>
      <c r="F47" s="2718"/>
      <c r="G47" s="2135" t="s">
        <v>1169</v>
      </c>
    </row>
    <row r="48" spans="1:19" ht="38.25" customHeight="1">
      <c r="B48" s="2124" t="s">
        <v>1155</v>
      </c>
      <c r="C48" s="2716" t="s">
        <v>1178</v>
      </c>
      <c r="D48" s="2717"/>
      <c r="E48" s="2717"/>
      <c r="F48" s="2718"/>
      <c r="G48" s="2135" t="s">
        <v>1169</v>
      </c>
    </row>
    <row r="49" spans="1:23" ht="38.25" customHeight="1">
      <c r="B49" s="2125" t="s">
        <v>1154</v>
      </c>
      <c r="C49" s="2716" t="s">
        <v>1170</v>
      </c>
      <c r="D49" s="2717"/>
      <c r="E49" s="2717"/>
      <c r="F49" s="2718"/>
      <c r="G49" s="2127"/>
    </row>
    <row r="50" spans="1:23" ht="38.25" customHeight="1">
      <c r="B50" s="2125" t="s">
        <v>1157</v>
      </c>
      <c r="C50" s="2716" t="s">
        <v>1173</v>
      </c>
      <c r="D50" s="2717"/>
      <c r="E50" s="2717"/>
      <c r="F50" s="2718"/>
      <c r="G50" s="2127"/>
    </row>
    <row r="51" spans="1:23" ht="38.25" customHeight="1">
      <c r="B51" s="2125" t="s">
        <v>1158</v>
      </c>
      <c r="C51" s="2716" t="s">
        <v>1173</v>
      </c>
      <c r="D51" s="2717"/>
      <c r="E51" s="2717"/>
      <c r="F51" s="2718"/>
      <c r="G51" s="2127"/>
    </row>
    <row r="52" spans="1:23" ht="12" customHeight="1">
      <c r="B52" s="2126"/>
      <c r="C52" s="2131"/>
      <c r="D52" s="2132"/>
      <c r="E52" s="2132"/>
      <c r="F52" s="2132"/>
      <c r="G52" s="2128"/>
    </row>
    <row r="53" spans="1:23" ht="51" customHeight="1">
      <c r="B53" s="2124" t="s">
        <v>1159</v>
      </c>
      <c r="C53" s="2716" t="s">
        <v>1167</v>
      </c>
      <c r="D53" s="2717"/>
      <c r="E53" s="2717"/>
      <c r="F53" s="2718"/>
      <c r="G53" s="2127"/>
    </row>
    <row r="54" spans="1:23" ht="38.25" customHeight="1">
      <c r="B54" s="2124" t="s">
        <v>1160</v>
      </c>
      <c r="C54" s="2129"/>
      <c r="D54" s="2130" t="s">
        <v>1168</v>
      </c>
      <c r="E54" s="2130"/>
      <c r="F54" s="2130"/>
      <c r="G54" s="2127"/>
      <c r="W54" s="1811">
        <v>6524</v>
      </c>
    </row>
    <row r="55" spans="1:23" ht="68.25" customHeight="1">
      <c r="B55" s="2124" t="s">
        <v>1161</v>
      </c>
      <c r="C55" s="2716" t="s">
        <v>1192</v>
      </c>
      <c r="D55" s="2717"/>
      <c r="E55" s="2717"/>
      <c r="F55" s="2718"/>
      <c r="G55" s="2135" t="s">
        <v>1169</v>
      </c>
      <c r="W55" s="1811">
        <f>8870*0.05</f>
        <v>443.5</v>
      </c>
    </row>
    <row r="56" spans="1:23" ht="38.25" customHeight="1">
      <c r="B56" s="2124" t="s">
        <v>1162</v>
      </c>
      <c r="C56" s="2722" t="s">
        <v>1171</v>
      </c>
      <c r="D56" s="2723"/>
      <c r="E56" s="2723"/>
      <c r="F56" s="2724"/>
      <c r="G56" s="2135" t="s">
        <v>1169</v>
      </c>
      <c r="W56" s="1811">
        <f>W54-W55</f>
        <v>6080.5</v>
      </c>
    </row>
    <row r="57" spans="1:23" ht="38.25" customHeight="1">
      <c r="B57" s="2124" t="s">
        <v>1163</v>
      </c>
      <c r="C57" s="2129"/>
      <c r="D57" s="2130" t="s">
        <v>1172</v>
      </c>
      <c r="E57" s="2130"/>
      <c r="F57" s="2130"/>
      <c r="G57" s="2127"/>
    </row>
    <row r="58" spans="1:23" ht="68.25" customHeight="1">
      <c r="B58" s="2124" t="s">
        <v>1164</v>
      </c>
      <c r="C58" s="2722" t="s">
        <v>1175</v>
      </c>
      <c r="D58" s="2723"/>
      <c r="E58" s="2723"/>
      <c r="F58" s="2724"/>
      <c r="G58" s="2135" t="s">
        <v>1169</v>
      </c>
    </row>
    <row r="59" spans="1:23" ht="38.25" customHeight="1">
      <c r="B59" s="2124" t="s">
        <v>1165</v>
      </c>
      <c r="C59" s="2140"/>
      <c r="D59" s="2138" t="s">
        <v>1176</v>
      </c>
      <c r="E59" s="2138"/>
      <c r="F59" s="2139"/>
      <c r="G59" s="2127"/>
      <c r="O59" s="1820"/>
    </row>
    <row r="60" spans="1:23" ht="38.25" customHeight="1">
      <c r="C60" s="2136"/>
      <c r="D60" s="2137" t="s">
        <v>1174</v>
      </c>
      <c r="E60" s="2136"/>
      <c r="F60" s="2136"/>
      <c r="G60" s="2143"/>
    </row>
    <row r="61" spans="1:23" ht="38.25" customHeight="1">
      <c r="A61" s="1820"/>
      <c r="B61" s="1821" t="s">
        <v>1057</v>
      </c>
      <c r="C61" s="1820"/>
      <c r="D61" s="1821" t="s">
        <v>1056</v>
      </c>
      <c r="E61" s="1820"/>
      <c r="F61" s="2714" t="s">
        <v>1055</v>
      </c>
      <c r="G61" s="2715"/>
      <c r="H61" s="1820"/>
    </row>
    <row r="62" spans="1:23" ht="38.25" customHeight="1">
      <c r="A62" s="1820"/>
      <c r="B62" s="1820"/>
      <c r="C62" s="2148"/>
      <c r="D62" s="2149"/>
      <c r="E62" s="2148"/>
      <c r="F62" s="2148"/>
      <c r="G62" s="2150"/>
      <c r="H62" s="1820"/>
    </row>
    <row r="63" spans="1:23" ht="38.25" customHeight="1">
      <c r="A63" s="1820"/>
      <c r="B63" s="1820"/>
      <c r="C63" s="2148"/>
      <c r="D63" s="2149"/>
      <c r="E63" s="2148"/>
      <c r="F63" s="2148"/>
      <c r="G63" s="2150"/>
      <c r="H63" s="1820"/>
    </row>
    <row r="64" spans="1:23" ht="6.75" customHeight="1">
      <c r="A64" s="1820"/>
      <c r="B64" s="1820"/>
      <c r="C64" s="2148"/>
      <c r="D64" s="2149"/>
      <c r="E64" s="2148"/>
      <c r="F64" s="2148"/>
      <c r="G64" s="2150"/>
      <c r="H64" s="1820"/>
    </row>
    <row r="65" spans="1:13" ht="37.5" customHeight="1">
      <c r="A65" s="2144"/>
      <c r="B65" s="1820"/>
      <c r="C65" s="1820"/>
      <c r="D65" s="1820"/>
      <c r="E65" s="1820"/>
      <c r="F65" s="2145"/>
      <c r="G65" s="2146"/>
      <c r="H65" s="2147"/>
    </row>
    <row r="66" spans="1:13" ht="18.75" customHeight="1">
      <c r="A66" s="1875"/>
      <c r="B66" s="1874"/>
      <c r="C66" s="1874"/>
      <c r="D66" s="1874"/>
      <c r="E66" s="1874"/>
      <c r="F66" s="1873" t="s">
        <v>52</v>
      </c>
      <c r="G66" s="1872"/>
      <c r="H66" s="1871"/>
      <c r="J66" s="1870"/>
      <c r="K66" s="1820"/>
      <c r="L66" s="1811">
        <v>176</v>
      </c>
    </row>
    <row r="67" spans="1:13" ht="7.5" customHeight="1">
      <c r="A67" s="1827"/>
      <c r="B67" s="1869"/>
      <c r="C67" s="1869"/>
      <c r="D67" s="1827"/>
      <c r="E67" s="1827"/>
      <c r="F67" s="1827"/>
      <c r="G67" s="1837"/>
      <c r="H67" s="1837"/>
      <c r="J67" s="1816"/>
    </row>
    <row r="68" spans="1:13" ht="16.5" customHeight="1">
      <c r="A68" s="1846"/>
      <c r="B68" s="1868" t="s">
        <v>1011</v>
      </c>
      <c r="C68" s="1865"/>
      <c r="D68" s="1835" t="str">
        <f>D4</f>
        <v>Mme , Mr Jammes</v>
      </c>
      <c r="E68" s="1835"/>
      <c r="F68" s="1867"/>
      <c r="G68" s="1866"/>
      <c r="H68" s="1822"/>
      <c r="J68" s="1816"/>
      <c r="K68" s="1820"/>
    </row>
    <row r="69" spans="1:13" ht="15" customHeight="1">
      <c r="A69" s="1846"/>
      <c r="B69" s="1865" t="s">
        <v>1010</v>
      </c>
      <c r="C69" s="1865"/>
      <c r="D69" s="1835" t="str">
        <f>D5</f>
        <v>121 Avenue de Lodève</v>
      </c>
      <c r="E69" s="1835"/>
      <c r="F69" s="1822"/>
      <c r="G69" s="1864"/>
      <c r="H69" s="1822"/>
      <c r="L69" s="1811">
        <f>(L66*0.2)+L66</f>
        <v>211.2</v>
      </c>
      <c r="M69" s="1811">
        <f>L69*2</f>
        <v>422.4</v>
      </c>
    </row>
    <row r="70" spans="1:13" ht="15" customHeight="1">
      <c r="A70" s="1822"/>
      <c r="B70" s="1863"/>
      <c r="C70" s="1863"/>
      <c r="D70" s="1835" t="str">
        <f>D6</f>
        <v>34070 Montpellier</v>
      </c>
      <c r="E70" s="1835"/>
      <c r="F70" s="1822"/>
      <c r="G70" s="1822"/>
      <c r="H70" s="1862"/>
    </row>
    <row r="71" spans="1:13" ht="6" customHeight="1">
      <c r="A71" s="1822"/>
      <c r="D71" s="1835"/>
      <c r="E71" s="1835"/>
      <c r="F71" s="1822"/>
      <c r="G71" s="1822"/>
      <c r="H71" s="1862"/>
    </row>
    <row r="72" spans="1:13" ht="7.5" customHeight="1">
      <c r="A72" s="1861"/>
      <c r="B72" s="1860"/>
      <c r="C72" s="1860"/>
      <c r="D72" s="1860"/>
      <c r="E72" s="1860"/>
      <c r="F72" s="1860"/>
      <c r="G72" s="1860"/>
      <c r="H72" s="1859"/>
    </row>
    <row r="73" spans="1:13" ht="15" customHeight="1">
      <c r="A73" s="1858"/>
      <c r="B73" s="1857" t="s">
        <v>1009</v>
      </c>
      <c r="C73" s="1856"/>
      <c r="D73" s="1835" t="str">
        <f>D9</f>
        <v>RÉNOVATION MAISON JAMMES</v>
      </c>
      <c r="E73" s="1820"/>
      <c r="F73" s="1822"/>
      <c r="G73" s="1822"/>
      <c r="H73" s="1853"/>
      <c r="J73" s="1816"/>
    </row>
    <row r="74" spans="1:13" ht="16.5" customHeight="1">
      <c r="A74" s="1855"/>
      <c r="B74" s="1854"/>
      <c r="C74" s="1854"/>
      <c r="D74" s="1835" t="str">
        <f>D10</f>
        <v>MENUISERIES EXTÉRIEURES</v>
      </c>
      <c r="E74" s="1820"/>
      <c r="F74" s="1822"/>
      <c r="G74" s="1822"/>
      <c r="H74" s="1853"/>
    </row>
    <row r="75" spans="1:13" ht="9" customHeight="1">
      <c r="A75" s="1852"/>
      <c r="B75" s="1851"/>
      <c r="C75" s="1851"/>
      <c r="D75" s="1850"/>
      <c r="E75" s="1850"/>
      <c r="F75" s="1849"/>
      <c r="G75" s="1848"/>
      <c r="H75" s="1847"/>
      <c r="J75" s="1816"/>
      <c r="K75" s="1820"/>
    </row>
    <row r="76" spans="1:13" ht="7.5" customHeight="1">
      <c r="A76" s="1846"/>
      <c r="D76" s="1844"/>
      <c r="E76" s="1844"/>
      <c r="F76" s="1845"/>
      <c r="G76" s="1844"/>
      <c r="H76" s="1843"/>
      <c r="L76" s="1820"/>
    </row>
    <row r="77" spans="1:13" ht="16.5" customHeight="1">
      <c r="A77" s="1825"/>
      <c r="B77" s="1842" t="s">
        <v>1008</v>
      </c>
      <c r="C77" s="1841"/>
      <c r="D77" s="1835" t="str">
        <f>D13</f>
        <v>SONIMEN / contact@sonimen.fr</v>
      </c>
      <c r="E77" s="1834"/>
      <c r="F77" s="1840"/>
      <c r="G77" s="1839"/>
      <c r="H77" s="1822"/>
      <c r="J77" s="1826"/>
    </row>
    <row r="78" spans="1:13" ht="16.5" customHeight="1">
      <c r="A78" s="1825"/>
      <c r="B78" s="1824"/>
      <c r="C78" s="1824"/>
      <c r="D78" s="566" t="str">
        <f>D14</f>
        <v>RTE DE BEAUCAIRE ZI GREZAN, 1 RUE JEAN PERRONE, 30 000 Nîmes</v>
      </c>
      <c r="E78" s="1834"/>
      <c r="F78" s="1838"/>
      <c r="G78" s="1837"/>
      <c r="H78" s="1836"/>
    </row>
    <row r="79" spans="1:13" ht="16.5" customHeight="1">
      <c r="A79" s="1825"/>
      <c r="B79" s="1824"/>
      <c r="C79" s="1824"/>
      <c r="D79" s="1835" t="str">
        <f>D15</f>
        <v>SIREN : 503233504</v>
      </c>
      <c r="E79" s="1834"/>
      <c r="F79" s="1833"/>
      <c r="G79" s="1827"/>
      <c r="H79" s="1827"/>
      <c r="J79" s="1832"/>
    </row>
    <row r="80" spans="1:13" ht="9" customHeight="1">
      <c r="A80" s="1825"/>
      <c r="B80" s="1831"/>
      <c r="C80" s="1831"/>
      <c r="D80" s="1830"/>
      <c r="E80" s="1830"/>
      <c r="F80" s="1829"/>
      <c r="G80" s="1828"/>
      <c r="H80" s="1827"/>
    </row>
    <row r="81" spans="1:15" ht="33.75" customHeight="1">
      <c r="A81" s="2117"/>
      <c r="B81" s="2118"/>
      <c r="C81" s="2118"/>
      <c r="D81" s="2119" t="s">
        <v>1179</v>
      </c>
      <c r="E81" s="2133" t="str">
        <f>E17</f>
        <v>R2018 -1714495a</v>
      </c>
      <c r="F81" s="2120"/>
      <c r="G81" s="2134"/>
      <c r="H81" s="2122"/>
      <c r="J81" s="1826"/>
    </row>
    <row r="82" spans="1:15" ht="15" customHeight="1">
      <c r="A82" s="1825"/>
      <c r="B82" s="1824"/>
      <c r="C82" s="1824"/>
      <c r="D82" s="1823"/>
      <c r="E82" s="1823"/>
      <c r="H82" s="1822"/>
    </row>
    <row r="83" spans="1:15" ht="75" customHeight="1">
      <c r="A83" s="1818"/>
      <c r="B83" s="1821" t="s">
        <v>1057</v>
      </c>
      <c r="C83" s="1820"/>
      <c r="D83" s="1821" t="s">
        <v>1056</v>
      </c>
      <c r="E83" s="1820"/>
      <c r="F83" s="2714" t="s">
        <v>1055</v>
      </c>
      <c r="G83" s="2715"/>
      <c r="J83" s="1819"/>
    </row>
    <row r="84" spans="1:15">
      <c r="O84" s="1811">
        <v>29</v>
      </c>
    </row>
    <row r="85" spans="1:15" ht="18.75" customHeight="1">
      <c r="A85" s="1818"/>
      <c r="B85" s="1817"/>
      <c r="C85" s="1817" t="str">
        <f>C21</f>
        <v>Entreprise :</v>
      </c>
      <c r="D85" s="1816" t="str">
        <f>D77</f>
        <v>SONIMEN / contact@sonimen.fr</v>
      </c>
      <c r="J85" s="1813"/>
      <c r="O85" s="1811">
        <v>253</v>
      </c>
    </row>
    <row r="86" spans="1:15">
      <c r="O86" s="1811">
        <v>208</v>
      </c>
    </row>
    <row r="87" spans="1:15">
      <c r="O87" s="1811">
        <f>SUM(O84:O86)</f>
        <v>490</v>
      </c>
    </row>
    <row r="88" spans="1:15" ht="63" customHeight="1">
      <c r="B88" s="2719" t="s">
        <v>1180</v>
      </c>
      <c r="C88" s="2719"/>
      <c r="D88" s="2719"/>
      <c r="E88" s="2719"/>
      <c r="F88" s="2719"/>
      <c r="G88" s="2719"/>
      <c r="H88" s="1815"/>
    </row>
    <row r="89" spans="1:15" ht="7.5" customHeight="1">
      <c r="B89" s="534"/>
    </row>
    <row r="90" spans="1:15" ht="43.5" customHeight="1">
      <c r="B90" s="2719" t="s">
        <v>1054</v>
      </c>
      <c r="C90" s="2719"/>
      <c r="D90" s="2719"/>
      <c r="E90" s="2719"/>
      <c r="F90" s="2719"/>
      <c r="G90" s="2719"/>
    </row>
    <row r="91" spans="1:15" ht="7.5" customHeight="1">
      <c r="B91" s="534"/>
    </row>
    <row r="92" spans="1:15" ht="36" customHeight="1">
      <c r="B92" s="2719" t="s">
        <v>1053</v>
      </c>
      <c r="C92" s="2719"/>
      <c r="D92" s="2719"/>
      <c r="E92" s="2719"/>
      <c r="F92" s="2719"/>
      <c r="G92" s="2719"/>
    </row>
    <row r="93" spans="1:15" ht="29.25" customHeight="1">
      <c r="B93" s="534"/>
    </row>
    <row r="94" spans="1:15" ht="16.5">
      <c r="D94" s="534" t="s">
        <v>1181</v>
      </c>
    </row>
    <row r="96" spans="1:15" ht="16.5">
      <c r="B96" s="1572" t="s">
        <v>1052</v>
      </c>
      <c r="C96" s="1813"/>
      <c r="D96" s="1813"/>
      <c r="E96" s="1813"/>
      <c r="F96" s="1814" t="s">
        <v>1051</v>
      </c>
      <c r="G96" s="1813"/>
    </row>
    <row r="97" spans="2:4" ht="16.5">
      <c r="B97" s="534"/>
    </row>
    <row r="100" spans="2:4" ht="16.5">
      <c r="D100" s="1812" t="s">
        <v>1050</v>
      </c>
    </row>
  </sheetData>
  <mergeCells count="18">
    <mergeCell ref="B88:G88"/>
    <mergeCell ref="B90:G90"/>
    <mergeCell ref="B92:G92"/>
    <mergeCell ref="F19:G19"/>
    <mergeCell ref="B23:H23"/>
    <mergeCell ref="B37:I37"/>
    <mergeCell ref="B39:I39"/>
    <mergeCell ref="F83:G83"/>
    <mergeCell ref="C58:F58"/>
    <mergeCell ref="C56:F56"/>
    <mergeCell ref="F61:G61"/>
    <mergeCell ref="C53:F53"/>
    <mergeCell ref="C55:F55"/>
    <mergeCell ref="C47:F47"/>
    <mergeCell ref="C49:F49"/>
    <mergeCell ref="C50:F50"/>
    <mergeCell ref="C51:F51"/>
    <mergeCell ref="C48:F48"/>
  </mergeCells>
  <pageMargins left="0.70866141732283472" right="0.31496062992125984" top="0.35433070866141736" bottom="0.55000000000000004" header="0.15748031496062992" footer="0.17"/>
  <pageSetup paperSize="9" orientation="portrait" r:id="rId1"/>
  <headerFooter>
    <oddFooter>&amp;L&amp;8ctp architectes sas, 15 rue Molière, 34290 Servian / Siret 50772925900022 RCS Béziers 
Ordre des architectes : Languedoc Roussillon N° S12588  // &amp;F&amp;R&amp;8Procès-verbal de réception Page &amp;P/&amp;N</oddFooter>
  </headerFooter>
  <rowBreaks count="2" manualBreakCount="2">
    <brk id="42" max="7" man="1"/>
    <brk id="64" max="7" man="1"/>
  </rowBreaks>
  <drawing r:id="rId2"/>
</worksheet>
</file>

<file path=xl/worksheets/sheet2.xml><?xml version="1.0" encoding="utf-8"?>
<worksheet xmlns="http://schemas.openxmlformats.org/spreadsheetml/2006/main" xmlns:r="http://schemas.openxmlformats.org/officeDocument/2006/relationships">
  <dimension ref="A1:T133"/>
  <sheetViews>
    <sheetView workbookViewId="0">
      <selection activeCell="M39" sqref="M39"/>
    </sheetView>
  </sheetViews>
  <sheetFormatPr baseColWidth="10" defaultRowHeight="11.25"/>
  <cols>
    <col min="1" max="1" width="5" style="33" customWidth="1"/>
    <col min="2" max="2" width="38.5703125" style="33" customWidth="1"/>
    <col min="3" max="3" width="14.28515625" style="33" customWidth="1"/>
    <col min="4" max="5" width="13.5703125" style="33" customWidth="1"/>
    <col min="6" max="6" width="11.42578125" style="33" customWidth="1"/>
    <col min="7" max="7" width="2.140625" style="32" customWidth="1"/>
    <col min="8" max="8" width="8.42578125" style="140" customWidth="1"/>
    <col min="9" max="9" width="13.140625" style="33" customWidth="1"/>
    <col min="10" max="10" width="12.85546875" style="159" customWidth="1"/>
    <col min="11" max="11" width="14.42578125" style="33" customWidth="1"/>
    <col min="12" max="12" width="4" style="33" customWidth="1"/>
    <col min="13" max="16384" width="11.42578125" style="33"/>
  </cols>
  <sheetData>
    <row r="1" spans="1:17" s="3" customFormat="1" ht="80.25" customHeight="1">
      <c r="A1" s="1"/>
      <c r="B1" s="2"/>
      <c r="C1" s="2"/>
      <c r="D1" s="115"/>
      <c r="E1" s="2"/>
      <c r="F1" s="105"/>
      <c r="H1" s="24"/>
      <c r="J1" s="12"/>
      <c r="Q1" s="5"/>
    </row>
    <row r="2" spans="1:17" s="3" customFormat="1" ht="30" customHeight="1">
      <c r="A2" s="6"/>
      <c r="B2" s="200" t="s">
        <v>63</v>
      </c>
      <c r="C2" s="292"/>
      <c r="D2" s="109"/>
      <c r="F2" s="106"/>
      <c r="H2" s="4"/>
      <c r="I2" s="4"/>
      <c r="J2" s="4"/>
      <c r="K2" s="426"/>
      <c r="L2" s="427"/>
      <c r="Q2" s="5"/>
    </row>
    <row r="3" spans="1:17" s="3" customFormat="1" ht="31.5" customHeight="1">
      <c r="A3" s="107"/>
      <c r="B3" s="113" t="s">
        <v>43</v>
      </c>
      <c r="C3" s="114" t="s">
        <v>195</v>
      </c>
      <c r="D3" s="116"/>
      <c r="E3" s="28"/>
      <c r="F3" s="108"/>
      <c r="H3" s="101"/>
      <c r="I3" s="4"/>
      <c r="J3" s="4"/>
      <c r="K3" s="428"/>
      <c r="L3" s="4"/>
      <c r="Q3" s="5"/>
    </row>
    <row r="4" spans="1:17" s="3" customFormat="1" ht="18.75" customHeight="1">
      <c r="A4" s="191" t="s">
        <v>39</v>
      </c>
      <c r="B4" s="260" t="s">
        <v>67</v>
      </c>
      <c r="C4" s="463" t="s">
        <v>205</v>
      </c>
      <c r="D4" s="424" t="s">
        <v>132</v>
      </c>
      <c r="E4" s="291"/>
      <c r="F4" s="2"/>
      <c r="G4" s="9"/>
      <c r="H4" s="98"/>
      <c r="I4" s="4"/>
      <c r="J4" s="4"/>
      <c r="K4" s="429"/>
      <c r="L4" s="430"/>
      <c r="M4" s="11"/>
      <c r="N4" s="4"/>
      <c r="O4" s="4"/>
      <c r="P4" s="4"/>
      <c r="Q4" s="5"/>
    </row>
    <row r="5" spans="1:17" s="3" customFormat="1" ht="18" customHeight="1">
      <c r="A5" s="316" t="s">
        <v>109</v>
      </c>
      <c r="C5" s="105"/>
      <c r="D5" s="379" t="s">
        <v>130</v>
      </c>
      <c r="G5" s="9"/>
      <c r="I5" s="344"/>
      <c r="K5" s="342"/>
      <c r="L5" s="350"/>
      <c r="M5" s="11"/>
      <c r="N5" s="4"/>
      <c r="O5" s="4"/>
      <c r="P5" s="4"/>
      <c r="Q5" s="5"/>
    </row>
    <row r="6" spans="1:17" s="3" customFormat="1" ht="18" customHeight="1">
      <c r="A6" s="257" t="s">
        <v>110</v>
      </c>
      <c r="B6" s="28"/>
      <c r="C6" s="258"/>
      <c r="D6" s="425" t="s">
        <v>131</v>
      </c>
      <c r="E6" s="28"/>
      <c r="F6" s="139"/>
      <c r="G6" s="9"/>
      <c r="I6" s="344"/>
      <c r="K6" s="342"/>
      <c r="L6" s="350"/>
      <c r="N6" s="4"/>
      <c r="O6" s="4"/>
      <c r="P6" s="4"/>
      <c r="Q6" s="5"/>
    </row>
    <row r="7" spans="1:17" s="3" customFormat="1" ht="7.5" customHeight="1">
      <c r="A7" s="4"/>
      <c r="D7" s="20"/>
      <c r="F7" s="16"/>
      <c r="G7" s="9"/>
      <c r="H7" s="24"/>
      <c r="J7" s="158"/>
      <c r="K7" s="4"/>
      <c r="L7" s="17"/>
      <c r="N7" s="4"/>
      <c r="O7" s="4"/>
      <c r="P7" s="4"/>
      <c r="Q7" s="5"/>
    </row>
    <row r="8" spans="1:17" s="3" customFormat="1" ht="16.5" customHeight="1">
      <c r="A8" s="4"/>
      <c r="B8" s="21" t="s">
        <v>1</v>
      </c>
      <c r="C8" s="19" t="s">
        <v>199</v>
      </c>
      <c r="F8" s="294"/>
      <c r="G8" s="9"/>
      <c r="H8" s="24"/>
      <c r="J8" s="158"/>
      <c r="K8" s="4"/>
      <c r="L8" s="17"/>
      <c r="N8" s="4"/>
      <c r="O8" s="4"/>
      <c r="P8" s="4"/>
      <c r="Q8" s="5"/>
    </row>
    <row r="9" spans="1:17" s="3" customFormat="1" ht="16.5" customHeight="1">
      <c r="A9" s="4"/>
      <c r="B9" s="21" t="s">
        <v>50</v>
      </c>
      <c r="C9" s="17" t="s">
        <v>196</v>
      </c>
      <c r="F9" s="294"/>
      <c r="G9" s="9"/>
      <c r="H9" s="24"/>
      <c r="I9" s="21"/>
      <c r="J9" s="12"/>
      <c r="K9" s="4"/>
      <c r="L9" s="17"/>
      <c r="N9" s="4"/>
      <c r="O9" s="4"/>
      <c r="P9" s="4"/>
      <c r="Q9" s="5"/>
    </row>
    <row r="10" spans="1:17" s="3" customFormat="1" ht="16.5" customHeight="1">
      <c r="A10" s="4"/>
      <c r="B10" s="21" t="s">
        <v>2</v>
      </c>
      <c r="C10" s="7" t="s">
        <v>197</v>
      </c>
      <c r="F10" s="16"/>
      <c r="G10" s="9"/>
      <c r="H10" s="24"/>
      <c r="I10" s="21"/>
      <c r="J10" s="12"/>
      <c r="K10" s="4"/>
      <c r="L10" s="17"/>
      <c r="N10" s="4"/>
      <c r="O10" s="4"/>
      <c r="P10" s="4"/>
      <c r="Q10" s="5"/>
    </row>
    <row r="11" spans="1:17" s="3" customFormat="1" ht="16.5" customHeight="1">
      <c r="A11" s="4"/>
      <c r="B11" s="21" t="s">
        <v>51</v>
      </c>
      <c r="C11" s="17" t="s">
        <v>84</v>
      </c>
      <c r="F11" s="16"/>
      <c r="G11" s="9"/>
      <c r="H11" s="24"/>
      <c r="I11" s="21"/>
      <c r="J11" s="12"/>
      <c r="K11" s="4"/>
      <c r="L11" s="17"/>
      <c r="N11" s="4"/>
      <c r="O11" s="4"/>
      <c r="P11" s="4"/>
      <c r="Q11" s="5"/>
    </row>
    <row r="12" spans="1:17" s="3" customFormat="1" ht="16.5" customHeight="1">
      <c r="A12" s="4"/>
      <c r="B12" s="21" t="s">
        <v>3</v>
      </c>
      <c r="C12" s="7" t="s">
        <v>198</v>
      </c>
      <c r="F12" s="16"/>
      <c r="G12" s="9"/>
      <c r="H12" s="24"/>
      <c r="I12" s="21"/>
      <c r="J12" s="12"/>
      <c r="K12" s="4"/>
      <c r="L12" s="17"/>
      <c r="N12" s="4"/>
      <c r="O12" s="4"/>
      <c r="P12" s="4"/>
      <c r="Q12" s="5"/>
    </row>
    <row r="13" spans="1:17" s="3" customFormat="1" ht="13.5" customHeight="1">
      <c r="A13" s="4"/>
      <c r="B13" s="117" t="s">
        <v>66</v>
      </c>
      <c r="C13" s="3" t="s">
        <v>142</v>
      </c>
      <c r="F13" s="16"/>
      <c r="G13" s="9"/>
      <c r="H13" s="24"/>
      <c r="I13" s="21"/>
      <c r="J13" s="12"/>
      <c r="K13" s="4"/>
      <c r="L13" s="17"/>
      <c r="N13" s="4"/>
      <c r="O13" s="4"/>
      <c r="P13" s="4"/>
      <c r="Q13" s="5"/>
    </row>
    <row r="14" spans="1:17" s="3" customFormat="1" ht="7.5" customHeight="1">
      <c r="A14" s="22"/>
      <c r="B14" s="23"/>
      <c r="G14" s="24"/>
      <c r="H14" s="24"/>
      <c r="J14" s="158"/>
      <c r="L14" s="25"/>
      <c r="M14" s="26"/>
      <c r="N14" s="27"/>
      <c r="O14" s="4"/>
      <c r="P14" s="4"/>
      <c r="Q14" s="5"/>
    </row>
    <row r="15" spans="1:17" s="3" customFormat="1" ht="16.5" customHeight="1">
      <c r="A15" s="462" t="s">
        <v>40</v>
      </c>
      <c r="B15" s="202" t="s">
        <v>143</v>
      </c>
      <c r="C15" s="423"/>
      <c r="D15" s="28"/>
      <c r="E15" s="431"/>
      <c r="F15" s="432"/>
      <c r="G15" s="9"/>
      <c r="H15" s="24"/>
      <c r="J15" s="12"/>
      <c r="K15" s="13"/>
      <c r="L15" s="29"/>
      <c r="M15" s="4"/>
      <c r="N15" s="4"/>
      <c r="O15" s="4"/>
      <c r="P15" s="4"/>
      <c r="Q15" s="5"/>
    </row>
    <row r="16" spans="1:17" s="3" customFormat="1" ht="22.5" customHeight="1">
      <c r="A16" s="30"/>
      <c r="C16" s="18"/>
      <c r="D16" s="5"/>
      <c r="E16" s="31"/>
      <c r="F16" s="15" t="s">
        <v>97</v>
      </c>
      <c r="H16" s="24"/>
      <c r="J16" s="12"/>
      <c r="K16" s="4"/>
      <c r="L16" s="8"/>
      <c r="M16" s="4"/>
      <c r="N16" s="4"/>
      <c r="O16" s="4"/>
      <c r="P16" s="4"/>
      <c r="Q16" s="5"/>
    </row>
    <row r="17" spans="1:20" s="3" customFormat="1" ht="33.75" customHeight="1">
      <c r="A17" s="4"/>
      <c r="B17" s="2499" t="s">
        <v>210</v>
      </c>
      <c r="C17" s="2499"/>
      <c r="D17" s="2499"/>
      <c r="E17" s="2499"/>
      <c r="F17" s="2499"/>
      <c r="H17" s="24"/>
      <c r="J17" s="12"/>
      <c r="K17" s="4"/>
      <c r="L17" s="8"/>
      <c r="M17" s="4"/>
      <c r="N17" s="4"/>
      <c r="O17" s="4"/>
      <c r="P17" s="4"/>
      <c r="Q17" s="5"/>
    </row>
    <row r="18" spans="1:20" s="3" customFormat="1" ht="44.25" customHeight="1">
      <c r="A18" s="4"/>
      <c r="B18" s="2503" t="s">
        <v>200</v>
      </c>
      <c r="C18" s="2503"/>
      <c r="D18" s="2503"/>
      <c r="E18" s="2503"/>
      <c r="F18" s="2503"/>
      <c r="H18" s="313"/>
      <c r="I18" s="313"/>
      <c r="J18" s="313"/>
      <c r="K18" s="313"/>
      <c r="L18" s="313"/>
      <c r="M18" s="313"/>
      <c r="N18" s="313"/>
      <c r="O18" s="313"/>
      <c r="P18" s="313"/>
      <c r="Q18" s="5"/>
    </row>
    <row r="19" spans="1:20" ht="16.5" customHeight="1">
      <c r="A19" s="229"/>
      <c r="B19" s="230"/>
      <c r="C19" s="231"/>
      <c r="D19" s="231"/>
      <c r="E19" s="232" t="s">
        <v>52</v>
      </c>
      <c r="F19" s="321">
        <v>42886</v>
      </c>
      <c r="G19" s="230"/>
      <c r="H19" s="233"/>
      <c r="I19" s="234"/>
      <c r="J19" s="237"/>
      <c r="K19" s="32">
        <v>100</v>
      </c>
      <c r="L19" s="32" t="s">
        <v>79</v>
      </c>
    </row>
    <row r="20" spans="1:20" ht="12.75">
      <c r="A20" s="17"/>
      <c r="B20" s="34" t="s">
        <v>32</v>
      </c>
      <c r="C20" s="4"/>
      <c r="D20" s="35"/>
      <c r="E20" s="35"/>
      <c r="F20" s="4"/>
      <c r="H20" s="2504"/>
      <c r="I20" s="2494">
        <v>80000</v>
      </c>
      <c r="J20" s="238" t="s">
        <v>80</v>
      </c>
      <c r="K20" s="241">
        <f>K19*M20</f>
        <v>85000</v>
      </c>
      <c r="L20" s="133"/>
      <c r="M20" s="240">
        <v>850</v>
      </c>
    </row>
    <row r="21" spans="1:20" ht="12.75">
      <c r="A21" s="36"/>
      <c r="B21" s="37"/>
      <c r="C21" s="37"/>
      <c r="D21" s="22"/>
      <c r="E21" s="22"/>
      <c r="F21" s="38" t="s">
        <v>23</v>
      </c>
      <c r="H21" s="2505"/>
      <c r="I21" s="2495"/>
      <c r="J21" s="235" t="s">
        <v>81</v>
      </c>
      <c r="K21" s="236">
        <f>K19*M21</f>
        <v>25000</v>
      </c>
      <c r="L21" s="37"/>
      <c r="M21" s="239">
        <v>250</v>
      </c>
    </row>
    <row r="22" spans="1:20" ht="50.25" customHeight="1">
      <c r="A22" s="2496" t="s">
        <v>64</v>
      </c>
      <c r="B22" s="2496"/>
      <c r="C22" s="2496"/>
      <c r="D22" s="2496"/>
      <c r="E22" s="2496"/>
      <c r="F22" s="2496"/>
      <c r="H22" s="152"/>
      <c r="I22" s="297">
        <v>0.12</v>
      </c>
    </row>
    <row r="23" spans="1:20" ht="18" customHeight="1">
      <c r="D23" s="312"/>
      <c r="H23" s="227">
        <f>H30+H50+H34+H39+H45+H51+H54</f>
        <v>1</v>
      </c>
      <c r="I23" s="153">
        <f>I20*I22</f>
        <v>9600</v>
      </c>
      <c r="J23" s="160"/>
      <c r="K23" s="319">
        <f>4000/I20</f>
        <v>0.05</v>
      </c>
      <c r="L23" s="41"/>
      <c r="T23" s="256"/>
    </row>
    <row r="24" spans="1:20" ht="16.5" customHeight="1">
      <c r="C24" s="286" t="s">
        <v>90</v>
      </c>
      <c r="D24" s="287">
        <f>I20</f>
        <v>80000</v>
      </c>
      <c r="H24" s="245"/>
      <c r="I24" s="43"/>
      <c r="J24" s="160"/>
      <c r="K24" s="40"/>
      <c r="L24" s="41"/>
      <c r="T24" s="256"/>
    </row>
    <row r="25" spans="1:20" ht="16.5" customHeight="1">
      <c r="B25" s="37"/>
      <c r="C25" s="248" t="s">
        <v>91</v>
      </c>
      <c r="D25" s="433">
        <f>I22</f>
        <v>0.12</v>
      </c>
      <c r="E25" s="37" t="s">
        <v>92</v>
      </c>
      <c r="F25" s="37"/>
      <c r="H25" s="245"/>
      <c r="I25" s="43"/>
      <c r="J25" s="160"/>
      <c r="K25" s="40"/>
      <c r="L25" s="41"/>
      <c r="T25" s="256"/>
    </row>
    <row r="26" spans="1:20" ht="16.5" customHeight="1">
      <c r="C26" s="285" t="s">
        <v>88</v>
      </c>
      <c r="D26" s="322">
        <f>D24*D25</f>
        <v>9600</v>
      </c>
      <c r="E26" s="464" t="s">
        <v>201</v>
      </c>
      <c r="H26" s="245"/>
      <c r="I26" s="43"/>
      <c r="J26" s="160"/>
      <c r="K26" s="40"/>
      <c r="L26" s="41"/>
      <c r="T26" s="256"/>
    </row>
    <row r="27" spans="1:20" ht="14.25" customHeight="1">
      <c r="C27" s="285"/>
      <c r="D27" s="288"/>
      <c r="H27" s="245"/>
      <c r="I27" s="43"/>
      <c r="J27" s="160"/>
      <c r="K27" s="40"/>
      <c r="L27" s="41"/>
      <c r="T27" s="256"/>
    </row>
    <row r="28" spans="1:20" ht="18.75" customHeight="1">
      <c r="C28" s="249" t="s">
        <v>93</v>
      </c>
      <c r="D28" s="289"/>
      <c r="E28" s="2497" t="s">
        <v>94</v>
      </c>
      <c r="F28" s="2498"/>
      <c r="H28" s="245"/>
      <c r="I28" s="43"/>
      <c r="J28" s="160"/>
      <c r="K28" s="40"/>
      <c r="L28" s="41"/>
    </row>
    <row r="29" spans="1:20" ht="19.5" customHeight="1">
      <c r="A29" s="192" t="s">
        <v>72</v>
      </c>
      <c r="B29" s="198" t="s">
        <v>58</v>
      </c>
      <c r="C29" s="37"/>
      <c r="D29" s="118" t="s">
        <v>0</v>
      </c>
      <c r="E29" s="246" t="s">
        <v>95</v>
      </c>
      <c r="F29" s="247" t="s">
        <v>96</v>
      </c>
      <c r="H29" s="42"/>
      <c r="J29" s="161"/>
      <c r="K29" s="44"/>
      <c r="L29" s="45"/>
    </row>
    <row r="30" spans="1:20" ht="15" customHeight="1">
      <c r="A30" s="444" t="s">
        <v>27</v>
      </c>
      <c r="B30" s="445" t="s">
        <v>83</v>
      </c>
      <c r="C30" s="446"/>
      <c r="D30" s="447">
        <f>I30</f>
        <v>0</v>
      </c>
      <c r="E30" s="448" t="s">
        <v>202</v>
      </c>
      <c r="F30" s="317"/>
      <c r="H30" s="226">
        <v>0</v>
      </c>
      <c r="I30" s="127">
        <f>$I$23*H30</f>
        <v>0</v>
      </c>
      <c r="J30" s="315">
        <v>150</v>
      </c>
      <c r="K30" s="299">
        <f>J30/D26</f>
        <v>1.5625E-2</v>
      </c>
      <c r="L30" s="47"/>
    </row>
    <row r="31" spans="1:20" ht="15" customHeight="1">
      <c r="A31" s="122" t="s">
        <v>4</v>
      </c>
      <c r="B31" s="129" t="s">
        <v>45</v>
      </c>
      <c r="C31" s="49"/>
      <c r="D31" s="131">
        <f>I31</f>
        <v>480</v>
      </c>
      <c r="E31" s="251">
        <v>1.5</v>
      </c>
      <c r="F31" s="224"/>
      <c r="H31" s="295">
        <v>0.05</v>
      </c>
      <c r="I31" s="54">
        <f>$I$23*H31</f>
        <v>480</v>
      </c>
      <c r="J31" s="158"/>
      <c r="K31" s="52"/>
      <c r="L31" s="47"/>
    </row>
    <row r="32" spans="1:20" ht="15" customHeight="1">
      <c r="A32" s="122" t="s">
        <v>108</v>
      </c>
      <c r="B32" s="129" t="s">
        <v>112</v>
      </c>
      <c r="C32" s="49"/>
      <c r="D32" s="131">
        <f t="shared" ref="D32:D38" si="0">I32</f>
        <v>960</v>
      </c>
      <c r="E32" s="251">
        <v>2</v>
      </c>
      <c r="F32" s="224"/>
      <c r="H32" s="53">
        <f>10%-H30</f>
        <v>0.1</v>
      </c>
      <c r="I32" s="54">
        <f>$I$23*H32</f>
        <v>960</v>
      </c>
      <c r="J32" s="158"/>
      <c r="K32" s="52"/>
      <c r="L32" s="47"/>
    </row>
    <row r="33" spans="1:14" ht="15" customHeight="1" thickBot="1">
      <c r="A33" s="123" t="s">
        <v>113</v>
      </c>
      <c r="B33" s="130" t="s">
        <v>68</v>
      </c>
      <c r="C33" s="77"/>
      <c r="D33" s="132">
        <f t="shared" si="0"/>
        <v>1440</v>
      </c>
      <c r="E33" s="252">
        <v>1.5</v>
      </c>
      <c r="F33" s="225"/>
      <c r="H33" s="55">
        <v>0.15</v>
      </c>
      <c r="I33" s="56">
        <f>$I$23*H33</f>
        <v>1440</v>
      </c>
      <c r="J33" s="163"/>
      <c r="K33" s="52"/>
      <c r="L33" s="47"/>
    </row>
    <row r="34" spans="1:14" ht="18" customHeight="1" thickTop="1">
      <c r="C34" s="124" t="s">
        <v>69</v>
      </c>
      <c r="D34" s="278">
        <f>SUM(D30:D33)</f>
        <v>2880</v>
      </c>
      <c r="E34" s="251">
        <f>SUM(E30:E33)</f>
        <v>5</v>
      </c>
      <c r="F34" s="224"/>
      <c r="H34" s="281">
        <f>SUM(H30:H33)</f>
        <v>0.30000000000000004</v>
      </c>
      <c r="I34" s="39">
        <f>SUM(I31:I33)</f>
        <v>2880</v>
      </c>
      <c r="J34" s="157">
        <f>H34</f>
        <v>0.30000000000000004</v>
      </c>
      <c r="K34" s="40"/>
      <c r="L34" s="41"/>
    </row>
    <row r="35" spans="1:14" ht="18" customHeight="1">
      <c r="A35" s="192" t="s">
        <v>73</v>
      </c>
      <c r="C35" s="124"/>
      <c r="D35" s="278"/>
      <c r="E35" s="251"/>
      <c r="F35" s="214"/>
      <c r="H35" s="281"/>
      <c r="I35" s="39"/>
      <c r="K35" s="40"/>
      <c r="L35" s="41"/>
    </row>
    <row r="36" spans="1:14" ht="15" customHeight="1">
      <c r="A36" s="121" t="s">
        <v>6</v>
      </c>
      <c r="B36" s="125" t="s">
        <v>5</v>
      </c>
      <c r="C36" s="126"/>
      <c r="D36" s="135">
        <f t="shared" si="0"/>
        <v>960</v>
      </c>
      <c r="E36" s="250">
        <v>2</v>
      </c>
      <c r="F36" s="217"/>
      <c r="H36" s="51">
        <v>0.1</v>
      </c>
      <c r="I36" s="46">
        <f>$I$23*H36</f>
        <v>960</v>
      </c>
      <c r="J36" s="162"/>
      <c r="K36" s="40"/>
      <c r="L36" s="41"/>
    </row>
    <row r="37" spans="1:14" ht="16.5" customHeight="1">
      <c r="A37" s="122" t="s">
        <v>7</v>
      </c>
      <c r="B37" s="17" t="s">
        <v>70</v>
      </c>
      <c r="C37" s="58"/>
      <c r="D37" s="136">
        <f t="shared" si="0"/>
        <v>1440</v>
      </c>
      <c r="E37" s="251">
        <v>1.5</v>
      </c>
      <c r="F37" s="218"/>
      <c r="H37" s="53">
        <v>0.15</v>
      </c>
      <c r="I37" s="54">
        <f>$I$23*H37</f>
        <v>1440</v>
      </c>
      <c r="J37" s="158"/>
      <c r="K37" s="40"/>
      <c r="L37" s="41"/>
    </row>
    <row r="38" spans="1:14" ht="16.5" customHeight="1" thickBot="1">
      <c r="A38" s="123" t="s">
        <v>9</v>
      </c>
      <c r="B38" s="76" t="s">
        <v>8</v>
      </c>
      <c r="C38" s="128"/>
      <c r="D38" s="137">
        <f t="shared" si="0"/>
        <v>480</v>
      </c>
      <c r="E38" s="252">
        <v>0.5</v>
      </c>
      <c r="F38" s="219"/>
      <c r="H38" s="55">
        <v>0.05</v>
      </c>
      <c r="I38" s="56">
        <f>$I$23*H38</f>
        <v>480</v>
      </c>
      <c r="J38" s="164"/>
    </row>
    <row r="39" spans="1:14" ht="16.5" customHeight="1" thickTop="1">
      <c r="A39" s="168"/>
      <c r="B39" s="17"/>
      <c r="C39" s="124" t="s">
        <v>69</v>
      </c>
      <c r="D39" s="279">
        <f>SUM(D36:D38)</f>
        <v>2880</v>
      </c>
      <c r="E39" s="251">
        <f>SUM(E36:E38)</f>
        <v>4</v>
      </c>
      <c r="F39" s="220"/>
      <c r="H39" s="281">
        <f>SUM(H36:H38)</f>
        <v>0.3</v>
      </c>
      <c r="I39" s="39">
        <f>SUM(I36:I38)</f>
        <v>2880</v>
      </c>
      <c r="J39" s="165">
        <f>H39+J34</f>
        <v>0.60000000000000009</v>
      </c>
    </row>
    <row r="40" spans="1:14" ht="16.5" customHeight="1">
      <c r="A40" s="192" t="s">
        <v>74</v>
      </c>
      <c r="D40" s="119"/>
      <c r="E40" s="290"/>
      <c r="F40" s="221"/>
      <c r="H40" s="256"/>
      <c r="J40" s="160"/>
    </row>
    <row r="41" spans="1:14" ht="18.75" customHeight="1">
      <c r="A41" s="121" t="s">
        <v>11</v>
      </c>
      <c r="B41" s="125" t="s">
        <v>10</v>
      </c>
      <c r="C41" s="133"/>
      <c r="D41" s="135">
        <f>I41</f>
        <v>288</v>
      </c>
      <c r="E41" s="250">
        <v>1</v>
      </c>
      <c r="F41" s="222"/>
      <c r="H41" s="51">
        <v>0.03</v>
      </c>
      <c r="I41" s="46">
        <f>$I$23*H41</f>
        <v>288</v>
      </c>
      <c r="J41" s="162"/>
      <c r="K41" s="32"/>
    </row>
    <row r="42" spans="1:14" ht="16.5" customHeight="1">
      <c r="A42" s="122" t="s">
        <v>12</v>
      </c>
      <c r="B42" s="68" t="s">
        <v>31</v>
      </c>
      <c r="C42" s="62" t="s">
        <v>57</v>
      </c>
      <c r="D42" s="136">
        <f>I42</f>
        <v>3072</v>
      </c>
      <c r="E42" s="251">
        <v>8</v>
      </c>
      <c r="F42" s="215"/>
      <c r="H42" s="120">
        <v>0.32</v>
      </c>
      <c r="I42" s="54">
        <f>$I$23*H42</f>
        <v>3072</v>
      </c>
      <c r="J42" s="160"/>
    </row>
    <row r="43" spans="1:14" ht="16.5" customHeight="1">
      <c r="A43" s="122" t="s">
        <v>14</v>
      </c>
      <c r="B43" s="68" t="s">
        <v>13</v>
      </c>
      <c r="C43" s="63"/>
      <c r="D43" s="136">
        <f>I43</f>
        <v>192</v>
      </c>
      <c r="E43" s="251">
        <v>0.5</v>
      </c>
      <c r="F43" s="215"/>
      <c r="H43" s="53">
        <v>0.02</v>
      </c>
      <c r="I43" s="54">
        <f>$I$23*H43</f>
        <v>192</v>
      </c>
      <c r="J43" s="160"/>
    </row>
    <row r="44" spans="1:14" ht="16.5" customHeight="1" thickBot="1">
      <c r="A44" s="123" t="s">
        <v>16</v>
      </c>
      <c r="B44" s="134" t="s">
        <v>15</v>
      </c>
      <c r="C44" s="128"/>
      <c r="D44" s="137">
        <f>I44</f>
        <v>288</v>
      </c>
      <c r="E44" s="252">
        <v>0.5</v>
      </c>
      <c r="F44" s="216"/>
      <c r="H44" s="55">
        <v>0.03</v>
      </c>
      <c r="I44" s="56">
        <f>$I$23*H44</f>
        <v>288</v>
      </c>
      <c r="J44" s="163"/>
      <c r="N44" s="32"/>
    </row>
    <row r="45" spans="1:14" ht="16.5" customHeight="1" thickTop="1">
      <c r="C45" s="124" t="s">
        <v>69</v>
      </c>
      <c r="D45" s="279">
        <f>SUM(D41:D44)</f>
        <v>3840</v>
      </c>
      <c r="E45" s="251">
        <f>SUM(E41:E44)</f>
        <v>10</v>
      </c>
      <c r="F45" s="214"/>
      <c r="H45" s="281">
        <f>SUM(H41:H44)</f>
        <v>0.4</v>
      </c>
      <c r="I45" s="39">
        <f>SUM(I41:I44)</f>
        <v>3840</v>
      </c>
      <c r="J45" s="296">
        <f>H45+J39</f>
        <v>1</v>
      </c>
      <c r="K45" s="280"/>
    </row>
    <row r="46" spans="1:14" ht="24.75" customHeight="1">
      <c r="B46" s="282"/>
      <c r="C46" s="435" t="s">
        <v>88</v>
      </c>
      <c r="D46" s="283">
        <f>D34+D39+D45</f>
        <v>9600</v>
      </c>
      <c r="E46" s="434" t="s">
        <v>89</v>
      </c>
      <c r="F46" s="214"/>
      <c r="H46" s="141"/>
      <c r="I46" s="39"/>
      <c r="J46" s="157"/>
      <c r="K46" s="61"/>
    </row>
    <row r="47" spans="1:14" ht="24.75" customHeight="1">
      <c r="B47" s="32"/>
      <c r="C47" s="124"/>
      <c r="D47" s="65"/>
      <c r="E47" s="284"/>
      <c r="F47" s="214"/>
      <c r="H47" s="141"/>
      <c r="I47" s="39"/>
      <c r="J47" s="157"/>
      <c r="K47" s="61"/>
    </row>
    <row r="48" spans="1:14" ht="16.5" customHeight="1">
      <c r="C48" s="124"/>
      <c r="D48" s="65"/>
      <c r="E48" s="2497" t="s">
        <v>94</v>
      </c>
      <c r="F48" s="2498"/>
      <c r="H48" s="141"/>
      <c r="I48" s="39"/>
      <c r="J48" s="157"/>
      <c r="K48" s="61"/>
    </row>
    <row r="49" spans="1:15" ht="16.5" customHeight="1">
      <c r="A49" s="192" t="s">
        <v>54</v>
      </c>
      <c r="B49" s="271" t="s">
        <v>59</v>
      </c>
      <c r="C49" s="272"/>
      <c r="D49" s="273"/>
      <c r="E49" s="246" t="s">
        <v>95</v>
      </c>
      <c r="F49" s="247" t="s">
        <v>96</v>
      </c>
      <c r="G49" s="37"/>
      <c r="H49" s="274"/>
      <c r="I49" s="275"/>
      <c r="J49" s="276"/>
      <c r="K49" s="61"/>
    </row>
    <row r="50" spans="1:15" ht="16.5" customHeight="1">
      <c r="A50" s="465" t="s">
        <v>44</v>
      </c>
      <c r="B50" s="468" t="s">
        <v>71</v>
      </c>
      <c r="C50" s="468"/>
      <c r="D50" s="466">
        <v>350</v>
      </c>
      <c r="E50" s="467">
        <v>2</v>
      </c>
      <c r="F50" s="449" t="s">
        <v>99</v>
      </c>
      <c r="G50" s="133"/>
      <c r="H50" s="277"/>
      <c r="I50" s="46"/>
      <c r="J50" s="298"/>
      <c r="K50" s="32"/>
    </row>
    <row r="51" spans="1:15" ht="16.5" customHeight="1">
      <c r="A51" s="440" t="s">
        <v>98</v>
      </c>
      <c r="B51" s="441" t="s">
        <v>107</v>
      </c>
      <c r="C51" s="126"/>
      <c r="D51" s="135">
        <f>I51</f>
        <v>0</v>
      </c>
      <c r="E51" s="250"/>
      <c r="F51" s="442"/>
      <c r="H51" s="228"/>
      <c r="I51" s="54"/>
      <c r="J51" s="160"/>
      <c r="K51" s="61"/>
    </row>
    <row r="52" spans="1:15" ht="16.5" customHeight="1">
      <c r="A52" s="12" t="s">
        <v>41</v>
      </c>
      <c r="B52" s="244" t="s">
        <v>24</v>
      </c>
      <c r="C52" s="119"/>
      <c r="D52" s="136">
        <f>I52</f>
        <v>0</v>
      </c>
      <c r="E52" s="251">
        <v>0</v>
      </c>
      <c r="F52" s="443"/>
      <c r="H52" s="228"/>
      <c r="I52" s="54"/>
      <c r="J52" s="160"/>
      <c r="K52" s="61"/>
    </row>
    <row r="53" spans="1:15" ht="16.5" customHeight="1">
      <c r="A53" s="12" t="s">
        <v>85</v>
      </c>
      <c r="B53" s="244" t="s">
        <v>86</v>
      </c>
      <c r="C53" s="270"/>
      <c r="D53" s="131">
        <f>E53*D$25</f>
        <v>0</v>
      </c>
      <c r="E53" s="251"/>
      <c r="F53" s="218"/>
      <c r="H53" s="228"/>
      <c r="I53" s="54"/>
      <c r="J53" s="160"/>
      <c r="K53" s="61"/>
      <c r="N53" s="32"/>
    </row>
    <row r="54" spans="1:15" ht="16.5" customHeight="1">
      <c r="A54" s="12" t="s">
        <v>46</v>
      </c>
      <c r="B54" s="17" t="s">
        <v>47</v>
      </c>
      <c r="C54" s="63"/>
      <c r="D54" s="136">
        <f>I54</f>
        <v>0</v>
      </c>
      <c r="E54" s="251"/>
      <c r="F54" s="220"/>
      <c r="H54" s="228"/>
      <c r="I54" s="54"/>
      <c r="J54" s="158"/>
      <c r="L54" s="64"/>
      <c r="O54" s="32"/>
    </row>
    <row r="55" spans="1:15" ht="16.5" customHeight="1">
      <c r="A55" s="450" t="s">
        <v>101</v>
      </c>
      <c r="B55" s="451" t="s">
        <v>102</v>
      </c>
      <c r="C55" s="451"/>
      <c r="D55" s="452">
        <f>H55</f>
        <v>476.00000000000006</v>
      </c>
      <c r="E55" s="453" t="s">
        <v>203</v>
      </c>
      <c r="F55" s="454"/>
      <c r="H55" s="436">
        <f>D24*(5.95/1000)</f>
        <v>476.00000000000006</v>
      </c>
      <c r="I55" s="437" t="s">
        <v>101</v>
      </c>
      <c r="J55" s="438">
        <f>5.95/1000</f>
        <v>5.9500000000000004E-3</v>
      </c>
      <c r="K55" s="439">
        <f>D24</f>
        <v>80000</v>
      </c>
      <c r="L55" s="64"/>
      <c r="O55" s="32"/>
    </row>
    <row r="56" spans="1:15" ht="16.5" customHeight="1" thickBot="1">
      <c r="A56" s="169" t="s">
        <v>103</v>
      </c>
      <c r="B56" s="76" t="s">
        <v>104</v>
      </c>
      <c r="C56" s="128"/>
      <c r="D56" s="137">
        <v>0</v>
      </c>
      <c r="E56" s="304" t="s">
        <v>106</v>
      </c>
      <c r="F56" s="219"/>
      <c r="H56" s="228"/>
      <c r="I56" s="54"/>
      <c r="J56" s="158"/>
      <c r="L56" s="64"/>
      <c r="O56" s="32"/>
    </row>
    <row r="57" spans="1:15" ht="16.5" customHeight="1" thickTop="1">
      <c r="A57" s="17"/>
      <c r="B57" s="49"/>
      <c r="C57" s="124" t="s">
        <v>69</v>
      </c>
      <c r="D57" s="65">
        <f>SUM(D50:D56)-D55</f>
        <v>349.99999999999994</v>
      </c>
      <c r="E57" s="251"/>
      <c r="F57" s="220"/>
      <c r="H57" s="243"/>
      <c r="I57" s="39"/>
      <c r="J57" s="157"/>
    </row>
    <row r="58" spans="1:15" ht="31.5" customHeight="1">
      <c r="A58" s="17"/>
      <c r="B58" s="49"/>
      <c r="C58" s="124"/>
      <c r="D58" s="138"/>
      <c r="E58" s="253"/>
      <c r="F58" s="220"/>
      <c r="H58" s="141"/>
      <c r="I58" s="307"/>
      <c r="J58" s="157"/>
    </row>
    <row r="59" spans="1:15" s="32" customFormat="1" ht="18.75" customHeight="1">
      <c r="A59" s="193" t="s">
        <v>33</v>
      </c>
      <c r="B59" s="199" t="s">
        <v>60</v>
      </c>
      <c r="C59" s="22"/>
      <c r="D59" s="22"/>
      <c r="E59" s="254"/>
      <c r="F59" s="223"/>
      <c r="G59" s="3"/>
      <c r="H59" s="50"/>
      <c r="I59" s="54"/>
      <c r="J59" s="166"/>
    </row>
    <row r="60" spans="1:15" s="32" customFormat="1" ht="16.5" customHeight="1">
      <c r="A60" s="68" t="s">
        <v>34</v>
      </c>
      <c r="B60" s="33"/>
      <c r="C60" s="7"/>
      <c r="D60" s="7"/>
      <c r="E60" s="33"/>
      <c r="F60" s="7"/>
      <c r="G60" s="7"/>
      <c r="H60" s="170"/>
      <c r="I60" s="171"/>
      <c r="J60" s="166"/>
    </row>
    <row r="61" spans="1:15" s="32" customFormat="1" ht="16.5" customHeight="1">
      <c r="A61" s="33"/>
      <c r="B61" s="172"/>
      <c r="C61" s="172"/>
      <c r="D61" s="172"/>
      <c r="E61" s="67" t="s">
        <v>65</v>
      </c>
      <c r="F61" s="461">
        <v>42856</v>
      </c>
      <c r="G61" s="172"/>
      <c r="H61" s="170"/>
      <c r="I61" s="171"/>
      <c r="J61" s="166"/>
    </row>
    <row r="62" spans="1:15" s="32" customFormat="1" ht="16.5" customHeight="1">
      <c r="A62" s="68" t="s">
        <v>35</v>
      </c>
      <c r="B62" s="33"/>
      <c r="C62" s="68"/>
      <c r="D62" s="68"/>
      <c r="E62" s="68"/>
      <c r="F62" s="68"/>
      <c r="G62" s="68"/>
      <c r="H62" s="173"/>
      <c r="I62" s="7"/>
      <c r="J62" s="158"/>
    </row>
    <row r="63" spans="1:15" ht="16.5" customHeight="1">
      <c r="B63" s="177" t="s">
        <v>17</v>
      </c>
      <c r="C63" s="7"/>
      <c r="D63" s="7"/>
      <c r="F63" s="68"/>
      <c r="G63" s="68"/>
      <c r="H63" s="174"/>
      <c r="I63" s="155"/>
    </row>
    <row r="64" spans="1:15" ht="16.5" customHeight="1">
      <c r="A64" s="68" t="s">
        <v>42</v>
      </c>
      <c r="C64" s="172"/>
      <c r="D64" s="172"/>
      <c r="E64" s="172"/>
      <c r="F64" s="172"/>
      <c r="G64" s="172"/>
      <c r="H64" s="175"/>
      <c r="I64" s="7"/>
    </row>
    <row r="65" spans="1:11" ht="16.5" customHeight="1">
      <c r="A65" s="68"/>
      <c r="B65" s="68" t="s">
        <v>78</v>
      </c>
      <c r="D65" s="68"/>
      <c r="E65" s="68"/>
      <c r="F65" s="68"/>
      <c r="G65" s="68"/>
      <c r="H65" s="174"/>
      <c r="I65" s="7"/>
    </row>
    <row r="66" spans="1:11" ht="16.5" customHeight="1">
      <c r="A66" s="68" t="s">
        <v>61</v>
      </c>
      <c r="B66" s="100"/>
      <c r="C66" s="68"/>
      <c r="D66" s="68"/>
      <c r="E66" s="68"/>
      <c r="F66" s="68"/>
      <c r="G66" s="68"/>
      <c r="H66" s="174"/>
      <c r="I66" s="7"/>
    </row>
    <row r="67" spans="1:11" ht="16.5" customHeight="1">
      <c r="A67" s="2501" t="s">
        <v>36</v>
      </c>
      <c r="B67" s="2501"/>
      <c r="C67" s="2501"/>
      <c r="D67" s="2501"/>
      <c r="E67" s="2501"/>
      <c r="F67" s="2501"/>
      <c r="G67" s="2501"/>
      <c r="H67" s="2501"/>
      <c r="I67" s="2501"/>
    </row>
    <row r="68" spans="1:11" ht="16.5" customHeight="1">
      <c r="A68" s="7"/>
      <c r="B68" s="68" t="s">
        <v>18</v>
      </c>
      <c r="D68" s="100"/>
      <c r="E68" s="100"/>
      <c r="F68" s="100"/>
      <c r="G68" s="100"/>
      <c r="H68" s="176"/>
      <c r="I68" s="100"/>
    </row>
    <row r="69" spans="1:11" ht="45" customHeight="1">
      <c r="A69" s="2501" t="s">
        <v>75</v>
      </c>
      <c r="B69" s="2501"/>
      <c r="C69" s="2501"/>
      <c r="D69" s="2501"/>
      <c r="E69" s="2501"/>
      <c r="F69" s="2501"/>
      <c r="G69" s="100"/>
      <c r="H69" s="176"/>
      <c r="I69" s="100"/>
    </row>
    <row r="70" spans="1:11">
      <c r="A70" s="32"/>
    </row>
    <row r="71" spans="1:11" ht="18.75" customHeight="1">
      <c r="A71" s="193" t="s">
        <v>19</v>
      </c>
      <c r="B71" s="197" t="s">
        <v>20</v>
      </c>
      <c r="C71" s="70" t="s">
        <v>21</v>
      </c>
      <c r="D71" s="60"/>
      <c r="E71" s="60"/>
      <c r="F71" s="60"/>
      <c r="G71" s="59"/>
      <c r="H71" s="142"/>
    </row>
    <row r="72" spans="1:11" s="4" customFormat="1" ht="27.75" customHeight="1">
      <c r="A72" s="2501" t="s">
        <v>22</v>
      </c>
      <c r="B72" s="2501"/>
      <c r="C72" s="2501"/>
      <c r="D72" s="2501"/>
      <c r="E72" s="2501"/>
      <c r="F72" s="2501"/>
      <c r="G72" s="69"/>
      <c r="H72" s="144"/>
      <c r="J72" s="12"/>
      <c r="K72" s="17"/>
    </row>
    <row r="73" spans="1:11" s="4" customFormat="1" ht="33" customHeight="1">
      <c r="A73" s="2502" t="s">
        <v>37</v>
      </c>
      <c r="B73" s="2502"/>
      <c r="C73" s="2502"/>
      <c r="D73" s="2502"/>
      <c r="E73" s="2502"/>
      <c r="F73" s="2502"/>
      <c r="G73" s="71"/>
      <c r="H73" s="145"/>
      <c r="I73" s="3"/>
      <c r="J73" s="96"/>
    </row>
    <row r="74" spans="1:11" s="4" customFormat="1" ht="10.5" customHeight="1">
      <c r="A74" s="2496"/>
      <c r="B74" s="2496"/>
      <c r="C74" s="2496"/>
      <c r="D74" s="2496"/>
      <c r="E74" s="2496"/>
      <c r="F74" s="2496"/>
      <c r="G74" s="72"/>
      <c r="H74" s="146"/>
      <c r="I74" s="72"/>
      <c r="J74" s="96"/>
    </row>
    <row r="75" spans="1:11" s="32" customFormat="1" ht="18.75" customHeight="1">
      <c r="A75" s="193" t="s">
        <v>38</v>
      </c>
      <c r="B75" s="197" t="s">
        <v>26</v>
      </c>
      <c r="C75" s="37"/>
      <c r="D75" s="180"/>
      <c r="E75" s="22"/>
      <c r="F75" s="22"/>
      <c r="G75" s="4"/>
      <c r="H75" s="101"/>
      <c r="I75" s="4"/>
      <c r="J75" s="158"/>
    </row>
    <row r="76" spans="1:11" s="32" customFormat="1" ht="22.5" customHeight="1">
      <c r="A76" s="4"/>
      <c r="B76" s="68" t="s">
        <v>82</v>
      </c>
      <c r="D76" s="4"/>
      <c r="E76" s="4"/>
      <c r="F76" s="4"/>
      <c r="G76" s="4"/>
      <c r="H76" s="101"/>
      <c r="I76" s="4"/>
      <c r="J76" s="158"/>
    </row>
    <row r="77" spans="1:11" s="32" customFormat="1" ht="18.75" customHeight="1">
      <c r="A77" s="4"/>
      <c r="B77" s="308"/>
      <c r="C77" s="4"/>
      <c r="E77" s="112"/>
      <c r="F77" s="4"/>
      <c r="G77" s="4"/>
      <c r="H77" s="101"/>
      <c r="I77" s="4"/>
      <c r="J77" s="158"/>
    </row>
    <row r="78" spans="1:11" s="4" customFormat="1" ht="11.25" customHeight="1">
      <c r="A78" s="32"/>
      <c r="C78" s="32"/>
      <c r="E78" s="178"/>
      <c r="F78" s="75"/>
      <c r="H78" s="101"/>
      <c r="J78" s="12"/>
    </row>
    <row r="79" spans="1:11" s="4" customFormat="1" ht="18.75" customHeight="1" thickBot="1">
      <c r="A79" s="32"/>
      <c r="B79" s="181" t="s">
        <v>53</v>
      </c>
      <c r="C79" s="179"/>
      <c r="D79" s="13" t="s">
        <v>0</v>
      </c>
      <c r="E79" s="74"/>
      <c r="G79" s="17"/>
      <c r="H79" s="147"/>
      <c r="J79" s="12"/>
    </row>
    <row r="80" spans="1:11" s="4" customFormat="1" ht="18.75" customHeight="1">
      <c r="A80" s="32"/>
      <c r="B80" s="32"/>
      <c r="C80" s="186" t="s">
        <v>48</v>
      </c>
      <c r="D80" s="182">
        <f>D57+D45+D39+D34</f>
        <v>9950</v>
      </c>
      <c r="E80" s="183"/>
      <c r="G80" s="17"/>
      <c r="H80" s="303" t="s">
        <v>105</v>
      </c>
      <c r="I80" s="314">
        <f>D80/D24</f>
        <v>0.124375</v>
      </c>
      <c r="J80" s="12"/>
    </row>
    <row r="81" spans="1:17" s="4" customFormat="1" ht="18.75" customHeight="1" thickBot="1">
      <c r="A81" s="17"/>
      <c r="B81" s="49"/>
      <c r="C81" s="187" t="s">
        <v>25</v>
      </c>
      <c r="D81" s="185">
        <f>D80*E81</f>
        <v>995</v>
      </c>
      <c r="E81" s="188">
        <v>0.1</v>
      </c>
      <c r="G81" s="9"/>
      <c r="I81" s="12"/>
      <c r="J81" s="12"/>
    </row>
    <row r="82" spans="1:17" s="4" customFormat="1" ht="18.75" customHeight="1" thickTop="1" thickBot="1">
      <c r="A82" s="17"/>
      <c r="B82" s="68" t="s">
        <v>28</v>
      </c>
      <c r="C82" s="189" t="s">
        <v>49</v>
      </c>
      <c r="D82" s="190">
        <f>D80+D81</f>
        <v>10945</v>
      </c>
      <c r="E82" s="184"/>
      <c r="G82" s="78"/>
      <c r="H82" s="148"/>
      <c r="I82" s="12"/>
      <c r="J82" s="154"/>
    </row>
    <row r="83" spans="1:17" s="4" customFormat="1" ht="16.5" customHeight="1">
      <c r="B83" s="81" t="s">
        <v>29</v>
      </c>
      <c r="G83" s="78"/>
      <c r="H83" s="149"/>
      <c r="I83" s="79"/>
      <c r="J83" s="12"/>
      <c r="K83" s="80"/>
    </row>
    <row r="84" spans="1:17" s="4" customFormat="1" ht="16.5" customHeight="1">
      <c r="B84" s="81"/>
      <c r="C84" s="83" t="s">
        <v>56</v>
      </c>
      <c r="D84" s="84">
        <f>F19</f>
        <v>42886</v>
      </c>
      <c r="E84" s="85" t="s">
        <v>30</v>
      </c>
      <c r="G84" s="78"/>
      <c r="H84" s="149"/>
      <c r="I84" s="79"/>
      <c r="J84" s="12"/>
      <c r="K84" s="302"/>
    </row>
    <row r="85" spans="1:17" s="4" customFormat="1" ht="16.5" customHeight="1">
      <c r="B85" s="81"/>
      <c r="G85" s="78"/>
      <c r="H85" s="149"/>
      <c r="I85" s="79"/>
      <c r="J85" s="12"/>
      <c r="K85" s="80"/>
    </row>
    <row r="86" spans="1:17" s="4" customFormat="1" ht="16.5" customHeight="1">
      <c r="B86" s="81"/>
      <c r="D86" s="4" t="s">
        <v>100</v>
      </c>
      <c r="G86" s="78"/>
      <c r="H86" s="149"/>
      <c r="I86" s="79"/>
      <c r="J86" s="12"/>
      <c r="K86" s="80"/>
    </row>
    <row r="87" spans="1:17" s="4" customFormat="1" ht="12.75">
      <c r="A87" s="32"/>
      <c r="F87" s="301" t="s">
        <v>23</v>
      </c>
      <c r="G87" s="78"/>
      <c r="H87" s="149"/>
      <c r="I87" s="79"/>
      <c r="J87" s="12"/>
    </row>
    <row r="88" spans="1:17" s="4" customFormat="1" ht="18.75" customHeight="1">
      <c r="A88" s="32"/>
      <c r="E88" s="31" t="s">
        <v>55</v>
      </c>
      <c r="F88" s="33"/>
      <c r="G88" s="78"/>
      <c r="H88" s="149"/>
      <c r="I88" s="79"/>
      <c r="J88" s="12"/>
    </row>
    <row r="89" spans="1:17" s="4" customFormat="1" ht="19.5" customHeight="1">
      <c r="A89" s="32"/>
      <c r="B89" s="27"/>
      <c r="C89" s="33"/>
      <c r="D89" s="3"/>
      <c r="E89" s="82" t="s">
        <v>29</v>
      </c>
      <c r="G89" s="78"/>
      <c r="H89" s="149"/>
      <c r="I89" s="79"/>
      <c r="J89" s="12"/>
    </row>
    <row r="90" spans="1:17" s="4" customFormat="1" ht="130.5" customHeight="1">
      <c r="A90" s="32"/>
      <c r="B90" s="27"/>
      <c r="C90" s="33"/>
      <c r="G90" s="78"/>
      <c r="H90" s="149"/>
      <c r="I90" s="79"/>
      <c r="J90" s="12"/>
    </row>
    <row r="91" spans="1:17" s="4" customFormat="1" ht="12.75">
      <c r="A91" s="32"/>
      <c r="G91" s="78"/>
      <c r="H91" s="149"/>
      <c r="I91" s="79"/>
      <c r="J91" s="12"/>
    </row>
    <row r="92" spans="1:17" s="4" customFormat="1" ht="62.25" customHeight="1">
      <c r="A92" s="1"/>
      <c r="B92" s="2"/>
      <c r="C92" s="2"/>
      <c r="D92" s="115"/>
      <c r="E92" s="2"/>
      <c r="F92" s="105"/>
      <c r="G92" s="78"/>
      <c r="H92" s="149"/>
      <c r="I92" s="79"/>
      <c r="J92" s="12"/>
    </row>
    <row r="93" spans="1:17" s="4" customFormat="1" ht="30" customHeight="1">
      <c r="A93" s="6"/>
      <c r="B93" s="458" t="s">
        <v>204</v>
      </c>
      <c r="C93" s="293" t="s">
        <v>209</v>
      </c>
      <c r="D93" s="109"/>
      <c r="E93" s="3"/>
      <c r="F93" s="106"/>
      <c r="G93" s="78"/>
      <c r="H93" s="149"/>
      <c r="I93" s="79"/>
      <c r="J93" s="12"/>
    </row>
    <row r="94" spans="1:17" s="3" customFormat="1" ht="33.75" customHeight="1">
      <c r="A94" s="107"/>
      <c r="B94" s="113" t="s">
        <v>43</v>
      </c>
      <c r="C94" s="114" t="s">
        <v>211</v>
      </c>
      <c r="D94" s="116"/>
      <c r="E94" s="28"/>
      <c r="F94" s="108"/>
      <c r="G94" s="9"/>
      <c r="H94" s="24"/>
      <c r="J94" s="158"/>
      <c r="K94" s="10"/>
      <c r="M94" s="11"/>
      <c r="N94" s="4"/>
      <c r="O94" s="4"/>
      <c r="P94" s="4"/>
      <c r="Q94" s="5"/>
    </row>
    <row r="95" spans="1:17" s="3" customFormat="1" ht="22.5" customHeight="1">
      <c r="A95" s="459" t="s">
        <v>39</v>
      </c>
      <c r="B95" s="260" t="s">
        <v>67</v>
      </c>
      <c r="C95" s="457" t="s">
        <v>205</v>
      </c>
      <c r="D95" s="259" t="str">
        <f>D4</f>
        <v>Mme Aiguesvives, Mr Jammes</v>
      </c>
      <c r="E95" s="291"/>
      <c r="F95" s="105"/>
      <c r="G95" s="9"/>
      <c r="H95" s="24"/>
      <c r="J95" s="158"/>
      <c r="K95" s="13"/>
      <c r="L95" s="14"/>
      <c r="M95" s="11"/>
      <c r="N95" s="4"/>
      <c r="O95" s="4"/>
      <c r="P95" s="4"/>
      <c r="Q95" s="5"/>
    </row>
    <row r="96" spans="1:17" s="3" customFormat="1" ht="18.75" customHeight="1">
      <c r="A96" s="469" t="s">
        <v>111</v>
      </c>
      <c r="C96" s="105"/>
      <c r="D96" s="455" t="str">
        <f>D5</f>
        <v>121 Avenue de Lodève</v>
      </c>
      <c r="F96" s="106"/>
      <c r="G96" s="9"/>
      <c r="H96" s="24"/>
      <c r="J96" s="158"/>
      <c r="K96" s="4"/>
      <c r="L96" s="17"/>
      <c r="N96" s="4"/>
      <c r="O96" s="4"/>
      <c r="P96" s="4"/>
      <c r="Q96" s="5"/>
    </row>
    <row r="97" spans="1:20" s="3" customFormat="1" ht="18.75" customHeight="1">
      <c r="A97" s="470" t="str">
        <f>A6</f>
        <v>représenté par Laurent cascales, architecte, chef de projet.</v>
      </c>
      <c r="B97" s="28"/>
      <c r="C97" s="258"/>
      <c r="D97" s="456" t="str">
        <f>D6</f>
        <v>34070 Montpellier</v>
      </c>
      <c r="E97" s="28"/>
      <c r="F97" s="110"/>
      <c r="G97" s="9"/>
      <c r="H97" s="24"/>
      <c r="J97" s="158"/>
      <c r="K97" s="4"/>
      <c r="L97" s="17"/>
      <c r="N97" s="4"/>
      <c r="O97" s="4"/>
      <c r="P97" s="4"/>
      <c r="Q97" s="5"/>
    </row>
    <row r="98" spans="1:20" s="3" customFormat="1" ht="18.75" customHeight="1">
      <c r="A98" s="300"/>
      <c r="C98" s="300"/>
      <c r="D98" s="8"/>
      <c r="F98" s="294"/>
      <c r="G98" s="9"/>
      <c r="H98" s="24"/>
      <c r="J98" s="158"/>
      <c r="K98" s="4"/>
      <c r="L98" s="17"/>
      <c r="N98" s="4"/>
      <c r="O98" s="4"/>
      <c r="P98" s="4"/>
      <c r="Q98" s="5"/>
    </row>
    <row r="99" spans="1:20" s="3" customFormat="1" ht="18.75" customHeight="1">
      <c r="A99" s="300"/>
      <c r="C99" s="300"/>
      <c r="D99" s="8"/>
      <c r="F99" s="294"/>
      <c r="G99" s="9"/>
      <c r="H99" s="24"/>
      <c r="J99" s="158"/>
      <c r="K99" s="4"/>
      <c r="L99" s="17"/>
      <c r="N99" s="4"/>
      <c r="O99" s="4"/>
      <c r="P99" s="4"/>
      <c r="Q99" s="5"/>
    </row>
    <row r="100" spans="1:20" s="4" customFormat="1" ht="55.5" customHeight="1">
      <c r="A100" s="111"/>
      <c r="B100" s="86"/>
      <c r="C100" s="87"/>
      <c r="D100" s="3"/>
      <c r="E100" s="3"/>
      <c r="F100" s="3"/>
      <c r="G100" s="78"/>
      <c r="H100" s="149"/>
      <c r="I100" s="79"/>
      <c r="J100" s="12"/>
    </row>
    <row r="101" spans="1:20" s="4" customFormat="1" ht="22.5" customHeight="1">
      <c r="A101" s="460" t="s">
        <v>206</v>
      </c>
      <c r="B101" s="116" t="s">
        <v>207</v>
      </c>
      <c r="C101" s="320"/>
      <c r="D101" s="28"/>
      <c r="E101" s="28"/>
      <c r="F101" s="28"/>
      <c r="G101" s="78"/>
      <c r="H101" s="149"/>
      <c r="I101" s="78"/>
      <c r="J101" s="167"/>
    </row>
    <row r="102" spans="1:20" s="4" customFormat="1" ht="29.25" customHeight="1">
      <c r="A102" s="88"/>
      <c r="B102" s="2500" t="s">
        <v>87</v>
      </c>
      <c r="C102" s="2500"/>
      <c r="D102" s="2500"/>
      <c r="E102" s="2500"/>
      <c r="F102" s="2500"/>
      <c r="G102" s="78"/>
      <c r="H102" s="101"/>
      <c r="I102" s="67"/>
      <c r="J102" s="167"/>
    </row>
    <row r="103" spans="1:20" s="4" customFormat="1" ht="14.25">
      <c r="A103" s="90"/>
      <c r="D103" s="32"/>
      <c r="E103" s="194"/>
      <c r="F103" s="195"/>
      <c r="G103" s="57"/>
      <c r="H103" s="147"/>
      <c r="I103" s="89"/>
      <c r="J103" s="167"/>
    </row>
    <row r="104" spans="1:20" s="4" customFormat="1" ht="12.75">
      <c r="A104" s="7"/>
      <c r="B104" s="255" t="s">
        <v>208</v>
      </c>
      <c r="C104" s="196" t="str">
        <f>C3</f>
        <v>2017-0530</v>
      </c>
      <c r="D104" s="21"/>
      <c r="E104" s="91"/>
      <c r="G104" s="43"/>
      <c r="H104" s="101"/>
      <c r="J104" s="167"/>
      <c r="S104" s="92"/>
      <c r="T104" s="92"/>
    </row>
    <row r="105" spans="1:20" s="4" customFormat="1" ht="12.75">
      <c r="A105" s="7"/>
      <c r="B105" s="7"/>
      <c r="C105" s="179"/>
      <c r="D105" s="13" t="s">
        <v>0</v>
      </c>
      <c r="E105" s="74"/>
      <c r="G105" s="78"/>
      <c r="H105" s="149"/>
      <c r="I105" s="78"/>
      <c r="J105" s="167"/>
    </row>
    <row r="106" spans="1:20" s="4" customFormat="1" ht="15.75" customHeight="1">
      <c r="A106" s="7"/>
      <c r="B106" s="7"/>
      <c r="C106" s="261" t="s">
        <v>48</v>
      </c>
      <c r="D106" s="262">
        <v>445</v>
      </c>
      <c r="E106" s="263"/>
      <c r="H106" s="101"/>
      <c r="I106" s="59"/>
      <c r="J106" s="167"/>
    </row>
    <row r="107" spans="1:20" s="4" customFormat="1" ht="15" customHeight="1" thickBot="1">
      <c r="B107" s="31"/>
      <c r="C107" s="267" t="s">
        <v>25</v>
      </c>
      <c r="D107" s="268">
        <f>D106*E107</f>
        <v>89</v>
      </c>
      <c r="E107" s="269">
        <v>0.2</v>
      </c>
      <c r="F107" s="66"/>
      <c r="G107" s="66"/>
      <c r="H107" s="143"/>
      <c r="I107" s="93"/>
      <c r="J107" s="12"/>
    </row>
    <row r="108" spans="1:20" s="4" customFormat="1" ht="22.5" customHeight="1" thickTop="1">
      <c r="B108" s="31"/>
      <c r="C108" s="265" t="s">
        <v>49</v>
      </c>
      <c r="D108" s="266">
        <f>D106+D107</f>
        <v>534</v>
      </c>
      <c r="E108" s="264"/>
      <c r="F108" s="66"/>
      <c r="G108" s="66"/>
      <c r="H108" s="143"/>
      <c r="I108" s="93"/>
      <c r="J108" s="12"/>
    </row>
    <row r="109" spans="1:20" s="4" customFormat="1" ht="22.5" customHeight="1">
      <c r="B109" s="31"/>
      <c r="C109" s="102"/>
      <c r="D109" s="309"/>
      <c r="E109" s="310"/>
      <c r="F109" s="66"/>
      <c r="G109" s="66"/>
      <c r="H109" s="143"/>
      <c r="I109" s="93"/>
      <c r="J109" s="12"/>
    </row>
    <row r="110" spans="1:20" s="4" customFormat="1" ht="15.75" customHeight="1">
      <c r="B110" s="31"/>
      <c r="C110" s="83" t="s">
        <v>56</v>
      </c>
      <c r="D110" s="311">
        <f>F19</f>
        <v>42886</v>
      </c>
      <c r="E110" s="310"/>
      <c r="F110" s="66"/>
      <c r="G110" s="66"/>
      <c r="H110" s="143"/>
      <c r="I110" s="93"/>
      <c r="J110" s="12"/>
    </row>
    <row r="111" spans="1:20" s="4" customFormat="1" ht="204.75" customHeight="1">
      <c r="B111" s="31"/>
      <c r="C111" s="94"/>
      <c r="D111" s="85"/>
      <c r="E111" s="33"/>
      <c r="F111" s="66"/>
      <c r="G111" s="66"/>
      <c r="H111" s="143"/>
      <c r="I111" s="93"/>
      <c r="J111" s="12"/>
    </row>
    <row r="112" spans="1:20" s="4" customFormat="1" ht="16.5" customHeight="1">
      <c r="A112" s="95"/>
      <c r="B112" s="212" t="s">
        <v>62</v>
      </c>
      <c r="C112" s="203"/>
      <c r="D112" s="203"/>
      <c r="E112" s="203"/>
      <c r="F112" s="203"/>
      <c r="G112" s="66"/>
      <c r="H112" s="143"/>
      <c r="I112" s="25"/>
      <c r="J112" s="12"/>
    </row>
    <row r="113" spans="1:10" s="4" customFormat="1" ht="16.5" customHeight="1">
      <c r="A113" s="204"/>
      <c r="B113" s="156" t="s">
        <v>76</v>
      </c>
      <c r="C113" s="205"/>
      <c r="D113" s="205"/>
      <c r="E113" s="206"/>
      <c r="F113" s="207"/>
      <c r="G113" s="66"/>
      <c r="H113" s="143"/>
      <c r="I113" s="25"/>
      <c r="J113" s="12"/>
    </row>
    <row r="114" spans="1:10" s="4" customFormat="1" ht="16.5" customHeight="1">
      <c r="A114" s="208"/>
      <c r="B114" s="213" t="s">
        <v>77</v>
      </c>
      <c r="C114" s="209"/>
      <c r="D114" s="210"/>
      <c r="E114" s="73"/>
      <c r="F114" s="211"/>
      <c r="G114" s="66"/>
      <c r="H114" s="143"/>
      <c r="I114" s="25"/>
      <c r="J114" s="12"/>
    </row>
    <row r="115" spans="1:10" s="4" customFormat="1" ht="17.25" customHeight="1">
      <c r="A115" s="101"/>
      <c r="H115" s="101"/>
      <c r="J115" s="12"/>
    </row>
    <row r="116" spans="1:10" s="25" customFormat="1" ht="12.75">
      <c r="A116" s="306"/>
      <c r="B116" s="4"/>
      <c r="C116" s="4"/>
      <c r="D116" s="4"/>
      <c r="E116" s="4"/>
      <c r="F116" s="4"/>
      <c r="G116" s="4"/>
      <c r="H116" s="101"/>
      <c r="I116" s="4"/>
      <c r="J116" s="158"/>
    </row>
    <row r="117" spans="1:10" s="25" customFormat="1" ht="33" customHeight="1">
      <c r="A117" s="48"/>
      <c r="B117" s="4"/>
      <c r="C117" s="4"/>
      <c r="D117" s="4"/>
      <c r="E117" s="4"/>
      <c r="F117" s="4"/>
      <c r="G117" s="4"/>
      <c r="H117" s="101"/>
      <c r="I117" s="4"/>
      <c r="J117" s="158"/>
    </row>
    <row r="118" spans="1:10" s="25" customFormat="1" ht="12.75">
      <c r="A118" s="48"/>
      <c r="C118" s="4"/>
      <c r="D118" s="4"/>
      <c r="E118" s="4"/>
      <c r="F118" s="4"/>
      <c r="G118" s="4"/>
      <c r="H118" s="101"/>
      <c r="I118" s="4"/>
      <c r="J118" s="158"/>
    </row>
    <row r="119" spans="1:10" s="25" customFormat="1" ht="12.75">
      <c r="A119" s="48"/>
      <c r="B119" s="4"/>
      <c r="C119" s="4"/>
      <c r="D119" s="4"/>
      <c r="E119" s="4"/>
      <c r="F119" s="4"/>
      <c r="G119" s="4"/>
      <c r="H119" s="101"/>
      <c r="I119" s="4"/>
      <c r="J119" s="158"/>
    </row>
    <row r="120" spans="1:10" s="25" customFormat="1" ht="12.75">
      <c r="A120" s="305"/>
      <c r="B120" s="4"/>
      <c r="C120" s="4"/>
      <c r="D120" s="4"/>
      <c r="E120" s="4"/>
      <c r="F120" s="4"/>
      <c r="G120" s="4"/>
      <c r="H120" s="101"/>
      <c r="I120" s="4"/>
      <c r="J120" s="158"/>
    </row>
    <row r="121" spans="1:10" s="25" customFormat="1" ht="12.75">
      <c r="A121" s="4"/>
      <c r="B121" s="4"/>
      <c r="C121" s="4"/>
      <c r="D121" s="4"/>
      <c r="E121" s="4"/>
      <c r="F121" s="4"/>
      <c r="G121" s="4"/>
      <c r="H121" s="101"/>
      <c r="I121" s="4"/>
      <c r="J121" s="158"/>
    </row>
    <row r="122" spans="1:10" s="25" customFormat="1" ht="14.25">
      <c r="A122" s="4"/>
      <c r="B122" s="17"/>
      <c r="C122" s="17"/>
      <c r="D122" s="17"/>
      <c r="E122" s="99"/>
      <c r="F122" s="102"/>
      <c r="G122" s="98"/>
      <c r="H122" s="150"/>
      <c r="I122" s="103"/>
      <c r="J122" s="158"/>
    </row>
    <row r="123" spans="1:10" s="25" customFormat="1" ht="12.75">
      <c r="A123" s="4"/>
      <c r="B123" s="97"/>
      <c r="C123" s="4"/>
      <c r="D123" s="4"/>
      <c r="E123" s="4"/>
      <c r="F123" s="4"/>
      <c r="G123" s="4"/>
      <c r="H123" s="150"/>
      <c r="I123" s="103"/>
      <c r="J123" s="158"/>
    </row>
    <row r="124" spans="1:10" s="25" customFormat="1" ht="12.75">
      <c r="A124" s="48"/>
      <c r="B124" s="4"/>
      <c r="C124" s="104"/>
      <c r="D124" s="4"/>
      <c r="E124" s="4"/>
      <c r="F124" s="4"/>
      <c r="G124" s="4"/>
      <c r="H124" s="101"/>
      <c r="I124" s="4"/>
      <c r="J124" s="158"/>
    </row>
    <row r="125" spans="1:10" s="25" customFormat="1" ht="12.75">
      <c r="A125" s="48"/>
      <c r="B125" s="4"/>
      <c r="C125" s="4"/>
      <c r="D125" s="4"/>
      <c r="E125" s="4"/>
      <c r="F125" s="4"/>
      <c r="G125" s="4"/>
      <c r="H125" s="101"/>
      <c r="I125" s="68"/>
      <c r="J125" s="158"/>
    </row>
    <row r="126" spans="1:10" s="25" customFormat="1" ht="12.75">
      <c r="A126" s="48"/>
      <c r="B126" s="4"/>
      <c r="C126" s="4"/>
      <c r="D126" s="4"/>
      <c r="E126" s="4"/>
      <c r="F126" s="4"/>
      <c r="G126" s="4"/>
      <c r="H126" s="101"/>
      <c r="I126" s="4"/>
      <c r="J126" s="158"/>
    </row>
    <row r="127" spans="1:10" s="25" customFormat="1" ht="12.75">
      <c r="A127" s="48"/>
      <c r="B127" s="4"/>
      <c r="C127" s="4"/>
      <c r="D127" s="4"/>
      <c r="E127" s="4"/>
      <c r="F127" s="4"/>
      <c r="G127" s="4"/>
      <c r="H127" s="101"/>
      <c r="I127" s="4"/>
      <c r="J127" s="158"/>
    </row>
    <row r="128" spans="1:10" s="25" customFormat="1" ht="12.75">
      <c r="A128" s="48"/>
      <c r="B128" s="4"/>
      <c r="C128" s="4"/>
      <c r="D128" s="4"/>
      <c r="E128" s="4"/>
      <c r="F128" s="4"/>
      <c r="G128" s="4"/>
      <c r="H128" s="101"/>
      <c r="I128" s="4"/>
      <c r="J128" s="158"/>
    </row>
    <row r="129" spans="1:9">
      <c r="A129" s="49"/>
      <c r="B129" s="49"/>
      <c r="C129" s="49"/>
      <c r="D129" s="49"/>
      <c r="E129" s="49"/>
      <c r="F129" s="49"/>
      <c r="G129" s="49"/>
      <c r="H129" s="151"/>
      <c r="I129" s="49"/>
    </row>
    <row r="130" spans="1:9">
      <c r="A130" s="49"/>
      <c r="B130" s="49"/>
      <c r="C130" s="49"/>
      <c r="D130" s="49"/>
      <c r="E130" s="49"/>
      <c r="F130" s="49"/>
      <c r="G130" s="49"/>
      <c r="H130" s="151"/>
      <c r="I130" s="49"/>
    </row>
    <row r="131" spans="1:9">
      <c r="A131" s="49"/>
      <c r="B131" s="49"/>
      <c r="C131" s="49"/>
      <c r="D131" s="49"/>
      <c r="E131" s="49"/>
      <c r="F131" s="49"/>
      <c r="G131" s="49"/>
      <c r="H131" s="151"/>
      <c r="I131" s="49"/>
    </row>
    <row r="132" spans="1:9">
      <c r="A132" s="49"/>
      <c r="B132" s="49"/>
      <c r="C132" s="49"/>
      <c r="D132" s="49"/>
      <c r="E132" s="49"/>
      <c r="F132" s="49"/>
      <c r="G132" s="49"/>
      <c r="H132" s="151"/>
      <c r="I132" s="49"/>
    </row>
    <row r="133" spans="1:9">
      <c r="A133" s="49"/>
      <c r="B133" s="49"/>
      <c r="C133" s="49"/>
      <c r="D133" s="49"/>
      <c r="E133" s="49"/>
      <c r="F133" s="49"/>
      <c r="G133" s="49"/>
      <c r="H133" s="151"/>
      <c r="I133" s="49"/>
    </row>
  </sheetData>
  <mergeCells count="13">
    <mergeCell ref="I20:I21"/>
    <mergeCell ref="A22:F22"/>
    <mergeCell ref="E28:F28"/>
    <mergeCell ref="B17:F17"/>
    <mergeCell ref="B102:F102"/>
    <mergeCell ref="E48:F48"/>
    <mergeCell ref="A67:I67"/>
    <mergeCell ref="A69:F69"/>
    <mergeCell ref="A72:F72"/>
    <mergeCell ref="A73:F73"/>
    <mergeCell ref="A74:F74"/>
    <mergeCell ref="B18:F18"/>
    <mergeCell ref="H20:H21"/>
  </mergeCells>
  <hyperlinks>
    <hyperlink ref="F21" r:id="rId1"/>
    <hyperlink ref="F87" r:id="rId2"/>
  </hyperlinks>
  <pageMargins left="0.41" right="0.21" top="0.39370078740157483" bottom="0.65" header="0.31496062992125984" footer="0.31496062992125984"/>
  <pageSetup paperSize="9" orientation="portrait" r:id="rId3"/>
  <headerFooter>
    <oddFooter>&amp;L​
&amp;8ctp architectes, sas_Siret 50772925900022 RCS Beziers - N° TVA intracommunautaire : FR87 507 729 259 - APE : 7111Z
Inscrit au tableau régional de l'ordre des architectes : Languedoc Roussillon N° S12588 /  MAF N° 257773N11 &amp;R&amp;8&amp;P / &amp;N</oddFooter>
  </headerFooter>
  <rowBreaks count="3" manualBreakCount="3">
    <brk id="27" max="5" man="1"/>
    <brk id="70" max="5" man="1"/>
    <brk id="91" max="5" man="1"/>
  </rowBreaks>
  <colBreaks count="1" manualBreakCount="1">
    <brk id="6" max="1048575" man="1"/>
  </colBreaks>
  <drawing r:id="rId4"/>
</worksheet>
</file>

<file path=xl/worksheets/sheet20.xml><?xml version="1.0" encoding="utf-8"?>
<worksheet xmlns="http://schemas.openxmlformats.org/spreadsheetml/2006/main" xmlns:r="http://schemas.openxmlformats.org/officeDocument/2006/relationships">
  <dimension ref="A1:Q339"/>
  <sheetViews>
    <sheetView view="pageLayout" topLeftCell="A315" workbookViewId="0">
      <selection activeCell="D297" sqref="A1:IV65536"/>
    </sheetView>
  </sheetViews>
  <sheetFormatPr baseColWidth="10" defaultRowHeight="16.5"/>
  <cols>
    <col min="1" max="1" width="3.42578125" style="534" customWidth="1"/>
    <col min="2" max="2" width="22.7109375" style="534" customWidth="1"/>
    <col min="3" max="3" width="26.85546875" style="534" customWidth="1"/>
    <col min="4" max="5" width="14.28515625" style="534" customWidth="1"/>
    <col min="6" max="6" width="3.28515625" style="534" customWidth="1"/>
    <col min="7" max="7" width="5.140625" style="534" customWidth="1"/>
    <col min="8" max="8" width="6.7109375" style="1567" customWidth="1"/>
    <col min="9" max="9" width="3.5703125" style="534" customWidth="1"/>
    <col min="10" max="10" width="12.7109375" style="534" bestFit="1" customWidth="1"/>
    <col min="11" max="11" width="17" style="534" bestFit="1" customWidth="1"/>
    <col min="12" max="12" width="14.28515625" style="534" customWidth="1"/>
    <col min="13" max="13" width="13.42578125" style="534" bestFit="1" customWidth="1"/>
    <col min="14" max="14" width="17" style="534" bestFit="1" customWidth="1"/>
    <col min="15" max="16" width="11.42578125" style="534"/>
    <col min="17" max="17" width="11.5703125" style="534" bestFit="1" customWidth="1"/>
    <col min="18" max="16384" width="11.42578125" style="534"/>
  </cols>
  <sheetData>
    <row r="1" spans="1:17" ht="16.5" customHeight="1" thickBot="1">
      <c r="A1" s="1686"/>
      <c r="B1" s="1574"/>
      <c r="C1" s="1574"/>
      <c r="D1" s="1685" t="s">
        <v>52</v>
      </c>
      <c r="E1" s="1684">
        <v>43140</v>
      </c>
      <c r="F1" s="1683"/>
      <c r="H1" s="1669"/>
    </row>
    <row r="2" spans="1:17" ht="15" customHeight="1">
      <c r="A2" s="1668"/>
      <c r="B2" s="1681" t="s">
        <v>1011</v>
      </c>
      <c r="C2" s="1675" t="s">
        <v>1073</v>
      </c>
      <c r="D2" s="1680"/>
      <c r="E2" s="1679"/>
      <c r="F2" s="1676"/>
      <c r="H2" s="1669"/>
      <c r="I2" s="1579"/>
    </row>
    <row r="3" spans="1:17" ht="15" customHeight="1">
      <c r="A3" s="1668"/>
      <c r="B3" s="1678" t="s">
        <v>1010</v>
      </c>
      <c r="C3" s="1675" t="s">
        <v>1074</v>
      </c>
      <c r="D3" s="622"/>
      <c r="E3" s="1677"/>
      <c r="F3" s="1676"/>
    </row>
    <row r="4" spans="1:17" ht="15" customHeight="1">
      <c r="A4" s="1611"/>
      <c r="B4" s="520"/>
      <c r="C4" s="2015" t="s">
        <v>131</v>
      </c>
      <c r="D4" s="625"/>
      <c r="E4" s="1611"/>
      <c r="F4" s="1674"/>
    </row>
    <row r="5" spans="1:17" ht="15" customHeight="1">
      <c r="A5" s="1673"/>
      <c r="B5" s="2016" t="s">
        <v>1009</v>
      </c>
      <c r="C5" s="1789" t="s">
        <v>1071</v>
      </c>
      <c r="D5" s="1702"/>
      <c r="E5" s="1702"/>
      <c r="F5" s="2017"/>
      <c r="H5" s="1669"/>
    </row>
    <row r="6" spans="1:17" ht="15" customHeight="1">
      <c r="A6" s="1962"/>
      <c r="B6" s="2018"/>
      <c r="C6" s="1785" t="s">
        <v>1072</v>
      </c>
      <c r="D6" s="1611"/>
      <c r="E6" s="1611"/>
      <c r="F6" s="1674"/>
    </row>
    <row r="7" spans="1:17" ht="15" customHeight="1">
      <c r="A7" s="2020"/>
      <c r="B7" s="1667" t="s">
        <v>1008</v>
      </c>
      <c r="C7" s="1662" t="s">
        <v>1114</v>
      </c>
      <c r="D7" s="619"/>
      <c r="E7" s="1666"/>
      <c r="F7" s="566"/>
      <c r="K7" s="1579"/>
      <c r="N7" s="1938" t="s">
        <v>1102</v>
      </c>
    </row>
    <row r="8" spans="1:17" ht="15" customHeight="1">
      <c r="A8" s="2019"/>
      <c r="B8" s="1663"/>
      <c r="C8" s="1662" t="s">
        <v>1115</v>
      </c>
      <c r="D8" s="1665"/>
      <c r="E8" s="618"/>
      <c r="F8" s="1664"/>
      <c r="J8" s="1579"/>
    </row>
    <row r="9" spans="1:17" ht="15" customHeight="1">
      <c r="A9" s="2019"/>
      <c r="B9" s="1663"/>
      <c r="C9" s="1662" t="s">
        <v>1113</v>
      </c>
      <c r="D9" s="1609"/>
      <c r="E9" s="581"/>
      <c r="F9" s="581"/>
    </row>
    <row r="10" spans="1:17" ht="16.5" customHeight="1">
      <c r="A10" s="2025"/>
      <c r="B10" s="2010"/>
      <c r="C10" s="2021" t="s">
        <v>1012</v>
      </c>
      <c r="D10" s="2022" t="s">
        <v>1117</v>
      </c>
      <c r="E10" s="2023" t="s">
        <v>276</v>
      </c>
      <c r="F10" s="2024"/>
    </row>
    <row r="11" spans="1:17" s="528" customFormat="1" ht="16.5" customHeight="1">
      <c r="A11" s="1658" t="s">
        <v>304</v>
      </c>
      <c r="B11" s="1657" t="s">
        <v>1116</v>
      </c>
      <c r="C11" s="1946" t="s">
        <v>918</v>
      </c>
      <c r="D11" s="1652"/>
      <c r="E11" s="1652"/>
      <c r="F11" s="1656"/>
      <c r="G11" s="1655"/>
      <c r="H11" s="1627"/>
      <c r="J11" s="1654"/>
      <c r="K11" s="1652"/>
      <c r="L11" s="1653"/>
      <c r="M11" s="1652"/>
      <c r="N11" s="566"/>
      <c r="O11" s="566"/>
      <c r="P11" s="566"/>
      <c r="Q11" s="551"/>
    </row>
    <row r="12" spans="1:17" s="1634" customFormat="1" ht="15" customHeight="1">
      <c r="A12" s="1651"/>
      <c r="B12" s="1650" t="s">
        <v>1006</v>
      </c>
      <c r="C12" s="2004" t="str">
        <f>D10</f>
        <v>247</v>
      </c>
      <c r="D12" s="1649" t="s">
        <v>1005</v>
      </c>
      <c r="E12" s="1648">
        <v>43103</v>
      </c>
      <c r="F12" s="1647"/>
      <c r="G12" s="1637"/>
      <c r="H12" s="1627"/>
      <c r="K12" s="1646"/>
      <c r="M12" s="1635"/>
      <c r="N12" s="581"/>
      <c r="O12" s="581"/>
      <c r="P12" s="581"/>
    </row>
    <row r="13" spans="1:17" s="1634" customFormat="1" ht="15" customHeight="1">
      <c r="A13" s="1645"/>
      <c r="B13" s="1644" t="s">
        <v>1004</v>
      </c>
      <c r="C13" s="1992">
        <v>54190.73</v>
      </c>
      <c r="D13" s="1643" t="s">
        <v>168</v>
      </c>
      <c r="E13" s="531"/>
      <c r="F13" s="570"/>
      <c r="G13" s="1637"/>
      <c r="H13" s="1627"/>
      <c r="K13" s="1636"/>
      <c r="L13" s="1636"/>
      <c r="M13" s="1635"/>
      <c r="N13" s="581"/>
      <c r="O13" s="581"/>
      <c r="P13" s="581"/>
    </row>
    <row r="14" spans="1:17" s="1634" customFormat="1" ht="3" customHeight="1">
      <c r="A14" s="1998"/>
      <c r="B14" s="1999"/>
      <c r="C14" s="2000"/>
      <c r="D14" s="2001"/>
      <c r="E14" s="2002"/>
      <c r="F14" s="2003"/>
      <c r="G14" s="1637"/>
      <c r="H14" s="1627"/>
      <c r="K14" s="1636"/>
      <c r="L14" s="1636"/>
      <c r="M14" s="1635"/>
      <c r="N14" s="581"/>
      <c r="O14" s="581"/>
      <c r="P14" s="581"/>
    </row>
    <row r="15" spans="1:17" s="1634" customFormat="1" ht="15" customHeight="1">
      <c r="A15" s="1993"/>
      <c r="B15" s="1994" t="s">
        <v>1003</v>
      </c>
      <c r="C15" s="1995" t="s">
        <v>1118</v>
      </c>
      <c r="D15" s="1994" t="s">
        <v>1002</v>
      </c>
      <c r="E15" s="1996">
        <v>43032</v>
      </c>
      <c r="F15" s="1997"/>
      <c r="G15" s="1637"/>
      <c r="H15" s="1627"/>
      <c r="K15" s="1636"/>
      <c r="L15" s="1636"/>
      <c r="M15" s="1635"/>
      <c r="N15" s="581"/>
      <c r="O15" s="581"/>
      <c r="P15" s="581"/>
    </row>
    <row r="16" spans="1:17" s="1634" customFormat="1" ht="1.5" customHeight="1">
      <c r="A16" s="1642"/>
      <c r="B16" s="1641"/>
      <c r="C16" s="1991"/>
      <c r="D16" s="1640"/>
      <c r="E16" s="1639"/>
      <c r="F16" s="1638"/>
      <c r="G16" s="1637"/>
      <c r="H16" s="1627"/>
      <c r="K16" s="1636"/>
      <c r="L16" s="1636"/>
      <c r="M16" s="1635"/>
      <c r="N16" s="581"/>
      <c r="O16" s="581"/>
      <c r="P16" s="581"/>
    </row>
    <row r="17" spans="1:14" s="580" customFormat="1" ht="19.5" customHeight="1">
      <c r="A17" s="1631"/>
      <c r="B17" s="1633" t="s">
        <v>1001</v>
      </c>
      <c r="C17" s="1631"/>
      <c r="D17" s="1632" t="s">
        <v>1000</v>
      </c>
      <c r="E17" s="1632" t="s">
        <v>999</v>
      </c>
      <c r="F17" s="1631"/>
      <c r="G17" s="589"/>
      <c r="H17" s="1630"/>
      <c r="I17" s="1629"/>
      <c r="J17" s="1579"/>
      <c r="K17" s="1628"/>
      <c r="L17" s="1627"/>
      <c r="M17" s="1626"/>
      <c r="N17" s="528"/>
    </row>
    <row r="18" spans="1:14" ht="18.75" customHeight="1">
      <c r="A18" s="1587" t="s">
        <v>998</v>
      </c>
      <c r="B18" s="1625" t="s">
        <v>997</v>
      </c>
      <c r="C18" s="1584"/>
      <c r="D18" s="1584"/>
      <c r="E18" s="1584"/>
      <c r="F18" s="1583"/>
      <c r="I18" s="1623"/>
      <c r="J18" s="1622"/>
      <c r="K18" s="1621"/>
      <c r="L18" s="1621"/>
      <c r="M18" s="1990"/>
      <c r="N18" s="528"/>
    </row>
    <row r="19" spans="1:14" ht="15" customHeight="1">
      <c r="A19" s="1502">
        <v>1</v>
      </c>
      <c r="B19" s="528" t="s">
        <v>996</v>
      </c>
      <c r="C19" s="1579"/>
      <c r="D19" s="1580">
        <v>13574.9</v>
      </c>
      <c r="E19" s="1580"/>
      <c r="F19" s="1578"/>
      <c r="G19" s="1624" t="s">
        <v>995</v>
      </c>
      <c r="I19" s="1600"/>
      <c r="J19" s="1620"/>
      <c r="K19" s="1580">
        <f>14932.39/1.1</f>
        <v>13574.899999999998</v>
      </c>
      <c r="L19" s="1618"/>
      <c r="M19" s="1617"/>
      <c r="N19" s="1610"/>
    </row>
    <row r="20" spans="1:14" ht="15" customHeight="1">
      <c r="A20" s="1502">
        <v>2</v>
      </c>
      <c r="B20" s="528" t="s">
        <v>994</v>
      </c>
      <c r="C20" s="1579"/>
      <c r="D20" s="1580">
        <v>0</v>
      </c>
      <c r="E20" s="1580"/>
      <c r="F20" s="1578"/>
      <c r="G20" s="1624" t="s">
        <v>993</v>
      </c>
      <c r="I20" s="1600"/>
      <c r="J20" s="2005"/>
      <c r="K20" s="2006">
        <f>K19*0.1</f>
        <v>1357.4899999999998</v>
      </c>
      <c r="L20" s="2007"/>
      <c r="M20" s="2008"/>
      <c r="N20" s="2005"/>
    </row>
    <row r="21" spans="1:14" ht="15" customHeight="1">
      <c r="A21" s="1502">
        <v>3</v>
      </c>
      <c r="B21" s="528" t="s">
        <v>992</v>
      </c>
      <c r="C21" s="1579"/>
      <c r="D21" s="1580">
        <v>8128.61</v>
      </c>
      <c r="E21" s="1580"/>
      <c r="F21" s="1578"/>
      <c r="I21" s="1600"/>
      <c r="J21" s="618"/>
      <c r="K21" s="1616">
        <f>SUM(K19:K20)</f>
        <v>14932.389999999998</v>
      </c>
      <c r="L21" s="1615"/>
      <c r="M21" s="1594"/>
      <c r="N21" s="1614"/>
    </row>
    <row r="22" spans="1:14" ht="15" customHeight="1">
      <c r="A22" s="1502">
        <v>4</v>
      </c>
      <c r="B22" s="528" t="s">
        <v>991</v>
      </c>
      <c r="C22" s="1579"/>
      <c r="D22" s="1580">
        <f>D19-D20</f>
        <v>13574.9</v>
      </c>
      <c r="E22" s="1580"/>
      <c r="F22" s="1578"/>
      <c r="H22" s="1571" t="s">
        <v>990</v>
      </c>
      <c r="I22" s="1623"/>
      <c r="J22" s="1622"/>
      <c r="K22" s="1621"/>
      <c r="L22" s="1621"/>
      <c r="M22" s="1990"/>
      <c r="N22" s="528"/>
    </row>
    <row r="23" spans="1:14" ht="15" customHeight="1">
      <c r="A23" s="1577">
        <v>5</v>
      </c>
      <c r="B23" s="1611" t="s">
        <v>989</v>
      </c>
      <c r="C23" s="1574"/>
      <c r="E23" s="1575">
        <f>D21+D22</f>
        <v>21703.51</v>
      </c>
      <c r="F23" s="1573"/>
      <c r="H23" s="1571"/>
      <c r="I23" s="1600"/>
      <c r="J23" s="1620"/>
      <c r="K23" s="1608"/>
      <c r="L23" s="1618"/>
      <c r="M23" s="1617"/>
      <c r="N23" s="1610"/>
    </row>
    <row r="24" spans="1:14" ht="18.75" customHeight="1">
      <c r="A24" s="1587" t="s">
        <v>988</v>
      </c>
      <c r="B24" s="1619" t="s">
        <v>987</v>
      </c>
      <c r="C24" s="1584"/>
      <c r="D24" s="1584"/>
      <c r="E24" s="1584"/>
      <c r="F24" s="1583"/>
      <c r="H24" s="1571"/>
      <c r="I24" s="1600"/>
      <c r="J24" s="581"/>
      <c r="K24" s="1608"/>
      <c r="L24" s="1618"/>
      <c r="M24" s="1617"/>
      <c r="N24" s="581"/>
    </row>
    <row r="25" spans="1:14" ht="15" customHeight="1">
      <c r="A25" s="1502">
        <v>1</v>
      </c>
      <c r="B25" s="566" t="s">
        <v>986</v>
      </c>
      <c r="C25" s="1579"/>
      <c r="D25" s="1580">
        <v>0</v>
      </c>
      <c r="E25" s="1579"/>
      <c r="F25" s="1578"/>
      <c r="H25" s="1571"/>
      <c r="I25" s="1600"/>
      <c r="J25" s="618"/>
      <c r="K25" s="1616"/>
      <c r="L25" s="1615"/>
      <c r="M25" s="1594"/>
      <c r="N25" s="1614"/>
    </row>
    <row r="26" spans="1:14" ht="15" customHeight="1">
      <c r="A26" s="1502">
        <v>2</v>
      </c>
      <c r="B26" s="566" t="s">
        <v>985</v>
      </c>
      <c r="C26" s="1579"/>
      <c r="D26" s="1580">
        <v>0</v>
      </c>
      <c r="E26" s="1579"/>
      <c r="F26" s="1578"/>
      <c r="H26" s="1571"/>
      <c r="I26" s="1604"/>
      <c r="J26" s="1581"/>
      <c r="K26" s="1613"/>
      <c r="L26" s="1598"/>
      <c r="M26" s="1579"/>
      <c r="N26" s="1612"/>
    </row>
    <row r="27" spans="1:14" ht="15" customHeight="1">
      <c r="A27" s="1577">
        <v>3</v>
      </c>
      <c r="B27" s="1611" t="s">
        <v>984</v>
      </c>
      <c r="C27" s="1574"/>
      <c r="D27" s="1574"/>
      <c r="E27" s="1580">
        <v>0</v>
      </c>
      <c r="F27" s="1573"/>
      <c r="H27" s="1571"/>
      <c r="I27" s="1604"/>
      <c r="J27" s="1594"/>
      <c r="K27" s="1610"/>
      <c r="L27" s="1598"/>
      <c r="M27" s="1579"/>
      <c r="N27" s="1609"/>
    </row>
    <row r="28" spans="1:14" ht="15" customHeight="1">
      <c r="A28" s="2188" t="s">
        <v>983</v>
      </c>
      <c r="B28" s="2189" t="s">
        <v>982</v>
      </c>
      <c r="C28" s="2190"/>
      <c r="D28" s="2190"/>
      <c r="E28" s="2190"/>
      <c r="F28" s="2191"/>
      <c r="H28" s="1571"/>
      <c r="I28" s="1604"/>
      <c r="J28" s="1581"/>
      <c r="K28" s="1608"/>
      <c r="L28" s="1598"/>
      <c r="M28" s="1607"/>
      <c r="N28" s="1606"/>
    </row>
    <row r="29" spans="1:14" ht="15" customHeight="1">
      <c r="A29" s="2192" t="s">
        <v>981</v>
      </c>
      <c r="B29" s="2193" t="s">
        <v>980</v>
      </c>
      <c r="C29" s="2205">
        <f>D19</f>
        <v>13574.9</v>
      </c>
      <c r="D29" s="2194">
        <f>C29*0.1</f>
        <v>1357.49</v>
      </c>
      <c r="E29" s="2195"/>
      <c r="F29" s="2196"/>
      <c r="H29" s="1571"/>
      <c r="I29" s="1604"/>
      <c r="J29" s="1579"/>
      <c r="L29" s="1579"/>
      <c r="M29" s="1579"/>
      <c r="N29" s="1603"/>
    </row>
    <row r="30" spans="1:14" ht="15" customHeight="1">
      <c r="A30" s="2192" t="s">
        <v>979</v>
      </c>
      <c r="B30" s="2193" t="s">
        <v>978</v>
      </c>
      <c r="C30" s="2206"/>
      <c r="D30" s="2197"/>
      <c r="E30" s="2195"/>
      <c r="F30" s="2196"/>
      <c r="H30" s="1571"/>
      <c r="I30" s="1600"/>
      <c r="J30" s="1594"/>
      <c r="K30" s="1599"/>
      <c r="L30" s="1598"/>
      <c r="M30" s="528"/>
      <c r="N30" s="528"/>
    </row>
    <row r="31" spans="1:14" ht="15" customHeight="1">
      <c r="A31" s="2192">
        <v>2</v>
      </c>
      <c r="B31" s="2198" t="s">
        <v>977</v>
      </c>
      <c r="C31" s="2195"/>
      <c r="D31" s="2199">
        <v>812.86</v>
      </c>
      <c r="E31" s="2195"/>
      <c r="F31" s="2196"/>
      <c r="H31" s="1571"/>
      <c r="I31" s="528"/>
      <c r="J31" s="1597"/>
      <c r="K31" s="1596"/>
      <c r="L31" s="1204"/>
      <c r="M31" s="528"/>
      <c r="N31" s="528"/>
    </row>
    <row r="32" spans="1:14" ht="15" customHeight="1">
      <c r="A32" s="2200">
        <v>3</v>
      </c>
      <c r="B32" s="2201" t="s">
        <v>976</v>
      </c>
      <c r="C32" s="2202"/>
      <c r="D32" s="2202"/>
      <c r="E32" s="2203">
        <f>D29+D31</f>
        <v>2170.35</v>
      </c>
      <c r="F32" s="2204"/>
      <c r="H32" s="1571" t="s">
        <v>975</v>
      </c>
      <c r="I32" s="551"/>
      <c r="J32" s="1594"/>
      <c r="K32" s="1593"/>
      <c r="L32" s="1592"/>
      <c r="M32" s="528"/>
      <c r="N32" s="528"/>
    </row>
    <row r="33" spans="1:8" ht="18.75" customHeight="1">
      <c r="C33" s="1589" t="s">
        <v>974</v>
      </c>
      <c r="D33" s="1591">
        <f>D22+D29</f>
        <v>14932.39</v>
      </c>
      <c r="E33" s="1590"/>
    </row>
    <row r="34" spans="1:8" ht="18.75" customHeight="1">
      <c r="C34" s="1590"/>
      <c r="D34" s="1589" t="s">
        <v>973</v>
      </c>
      <c r="E34" s="1588">
        <f>E23+E32</f>
        <v>23873.859999999997</v>
      </c>
    </row>
    <row r="35" spans="1:8" ht="15" customHeight="1">
      <c r="A35" s="1587" t="s">
        <v>972</v>
      </c>
      <c r="B35" s="1586" t="s">
        <v>971</v>
      </c>
      <c r="C35" s="1584"/>
      <c r="D35" s="1585"/>
      <c r="E35" s="1584"/>
      <c r="F35" s="1583"/>
    </row>
    <row r="36" spans="1:8" ht="15" customHeight="1">
      <c r="A36" s="1502">
        <v>1</v>
      </c>
      <c r="B36" s="1579"/>
      <c r="C36" s="1581" t="s">
        <v>970</v>
      </c>
      <c r="D36" s="629">
        <f>D33*0.05</f>
        <v>746.61950000000002</v>
      </c>
      <c r="E36" s="1582"/>
      <c r="F36" s="1578"/>
    </row>
    <row r="37" spans="1:8" ht="15" customHeight="1">
      <c r="A37" s="1502">
        <v>2</v>
      </c>
      <c r="B37" s="1579"/>
      <c r="C37" s="1581" t="s">
        <v>969</v>
      </c>
      <c r="D37" s="1580">
        <f>8941.47*0.05</f>
        <v>447.07349999999997</v>
      </c>
      <c r="E37" s="528"/>
      <c r="F37" s="1578"/>
    </row>
    <row r="38" spans="1:8" ht="15" customHeight="1">
      <c r="A38" s="1502">
        <v>3</v>
      </c>
      <c r="B38" s="1579"/>
      <c r="C38" s="1581" t="s">
        <v>1204</v>
      </c>
      <c r="E38" s="2046">
        <f>SUM(D36:D37)</f>
        <v>1193.693</v>
      </c>
      <c r="F38" s="1578"/>
      <c r="H38" s="1571" t="s">
        <v>967</v>
      </c>
    </row>
    <row r="39" spans="1:8" ht="15" customHeight="1">
      <c r="A39" s="1502">
        <v>4</v>
      </c>
      <c r="B39" s="1579"/>
      <c r="C39" s="1581" t="s">
        <v>966</v>
      </c>
      <c r="D39" s="1580">
        <v>0</v>
      </c>
      <c r="E39" s="1579"/>
      <c r="F39" s="1578"/>
    </row>
    <row r="40" spans="1:8" ht="15" customHeight="1">
      <c r="A40" s="1577">
        <v>5</v>
      </c>
      <c r="B40" s="1574"/>
      <c r="C40" s="1576" t="s">
        <v>965</v>
      </c>
      <c r="D40" s="1575">
        <v>0</v>
      </c>
      <c r="E40" s="1574"/>
      <c r="F40" s="1573"/>
    </row>
    <row r="41" spans="1:8" ht="22.5" customHeight="1">
      <c r="A41" s="2009"/>
      <c r="B41" s="2010"/>
      <c r="C41" s="2011" t="s">
        <v>964</v>
      </c>
      <c r="D41" s="2012">
        <f>D33-E38</f>
        <v>13738.697</v>
      </c>
      <c r="E41" s="2010"/>
      <c r="F41" s="2013"/>
      <c r="H41" s="1571" t="s">
        <v>963</v>
      </c>
    </row>
    <row r="43" spans="1:8">
      <c r="B43" s="1570" t="s">
        <v>962</v>
      </c>
      <c r="C43" s="1569">
        <f>E1</f>
        <v>43140</v>
      </c>
    </row>
    <row r="44" spans="1:8">
      <c r="B44" s="1568"/>
      <c r="C44" s="2014" t="s">
        <v>961</v>
      </c>
    </row>
    <row r="45" spans="1:8" ht="90.75" customHeight="1"/>
    <row r="46" spans="1:8" s="2092" customFormat="1">
      <c r="H46" s="2093"/>
    </row>
    <row r="47" spans="1:8" ht="3.75" customHeight="1"/>
    <row r="48" spans="1:8" ht="6" customHeight="1" thickBot="1">
      <c r="A48" s="1689"/>
      <c r="B48" s="1584"/>
      <c r="C48" s="1584"/>
      <c r="D48" s="1688"/>
      <c r="E48" s="1687"/>
      <c r="F48" s="1583"/>
    </row>
    <row r="49" spans="1:17" ht="16.5" customHeight="1" thickBot="1">
      <c r="A49" s="1686"/>
      <c r="B49" s="1574"/>
      <c r="C49" s="1574"/>
      <c r="D49" s="1685" t="s">
        <v>52</v>
      </c>
      <c r="E49" s="1684">
        <v>43164</v>
      </c>
      <c r="F49" s="1683"/>
      <c r="H49" s="1669"/>
    </row>
    <row r="50" spans="1:17" ht="16.5" customHeight="1">
      <c r="A50" s="1668"/>
      <c r="B50" s="1681" t="s">
        <v>1011</v>
      </c>
      <c r="C50" s="566" t="s">
        <v>1073</v>
      </c>
      <c r="D50" s="1680"/>
      <c r="E50" s="1679"/>
      <c r="F50" s="1676"/>
      <c r="H50" s="1669"/>
      <c r="I50" s="1579"/>
    </row>
    <row r="51" spans="1:17" ht="16.5" customHeight="1">
      <c r="A51" s="1668"/>
      <c r="B51" s="1678" t="s">
        <v>1010</v>
      </c>
      <c r="C51" s="566" t="s">
        <v>1074</v>
      </c>
      <c r="D51" s="622"/>
      <c r="E51" s="1677"/>
      <c r="F51" s="1676"/>
    </row>
    <row r="52" spans="1:17" ht="16.5" customHeight="1">
      <c r="A52" s="1611"/>
      <c r="B52" s="520"/>
      <c r="C52" s="1670" t="s">
        <v>131</v>
      </c>
      <c r="D52" s="625"/>
      <c r="E52" s="1611"/>
      <c r="F52" s="1674"/>
    </row>
    <row r="53" spans="1:17" ht="16.5" customHeight="1">
      <c r="A53" s="1673"/>
      <c r="B53" s="2016" t="s">
        <v>1009</v>
      </c>
      <c r="C53" s="1789" t="s">
        <v>1071</v>
      </c>
      <c r="D53" s="1702"/>
      <c r="E53" s="1702"/>
      <c r="F53" s="2017"/>
      <c r="H53" s="1669"/>
      <c r="I53" s="618"/>
      <c r="J53" s="618"/>
      <c r="K53" s="618"/>
      <c r="L53" s="618"/>
      <c r="M53" s="618"/>
      <c r="N53" s="618"/>
    </row>
    <row r="54" spans="1:17" ht="16.5" customHeight="1">
      <c r="A54" s="1962"/>
      <c r="B54" s="2018"/>
      <c r="C54" s="1785" t="s">
        <v>1072</v>
      </c>
      <c r="D54" s="1611"/>
      <c r="E54" s="1611"/>
      <c r="F54" s="1674"/>
      <c r="I54" s="618"/>
      <c r="J54" s="618"/>
      <c r="K54" s="618"/>
      <c r="L54" s="618"/>
      <c r="M54" s="618"/>
      <c r="N54" s="618"/>
    </row>
    <row r="55" spans="1:17" ht="16.5" customHeight="1">
      <c r="A55" s="2020"/>
      <c r="B55" s="1667" t="s">
        <v>1008</v>
      </c>
      <c r="C55" s="1592" t="s">
        <v>1114</v>
      </c>
      <c r="D55" s="619"/>
      <c r="E55" s="1666"/>
      <c r="F55" s="566"/>
      <c r="I55" s="618"/>
      <c r="J55" s="618"/>
      <c r="K55" s="618"/>
      <c r="L55" s="618"/>
      <c r="M55" s="618"/>
      <c r="N55" s="1655"/>
    </row>
    <row r="56" spans="1:17" ht="16.5" customHeight="1">
      <c r="A56" s="2019"/>
      <c r="B56" s="1663"/>
      <c r="C56" s="1592" t="s">
        <v>1115</v>
      </c>
      <c r="D56" s="1665"/>
      <c r="E56" s="618"/>
      <c r="F56" s="1664"/>
      <c r="I56" s="618"/>
      <c r="J56" s="618"/>
      <c r="K56" s="618"/>
      <c r="L56" s="618"/>
      <c r="M56" s="618"/>
      <c r="N56" s="618"/>
    </row>
    <row r="57" spans="1:17" ht="16.5" customHeight="1">
      <c r="A57" s="2019"/>
      <c r="B57" s="1663"/>
      <c r="C57" s="1592" t="s">
        <v>1113</v>
      </c>
      <c r="D57" s="1609"/>
      <c r="E57" s="581"/>
      <c r="F57" s="581"/>
      <c r="I57" s="618"/>
      <c r="J57" s="618"/>
      <c r="K57" s="618"/>
      <c r="L57" s="618"/>
      <c r="M57" s="618"/>
      <c r="N57" s="618"/>
    </row>
    <row r="58" spans="1:17" ht="16.5" customHeight="1">
      <c r="A58" s="2025"/>
      <c r="B58" s="2010"/>
      <c r="C58" s="2021" t="s">
        <v>1012</v>
      </c>
      <c r="D58" s="2022" t="s">
        <v>1117</v>
      </c>
      <c r="E58" s="2023" t="s">
        <v>364</v>
      </c>
      <c r="F58" s="2024"/>
      <c r="I58" s="618"/>
      <c r="J58" s="618"/>
      <c r="K58" s="618"/>
      <c r="L58" s="618"/>
      <c r="M58" s="618"/>
      <c r="N58" s="618"/>
    </row>
    <row r="59" spans="1:17" s="528" customFormat="1" ht="16.5" customHeight="1">
      <c r="A59" s="1658" t="s">
        <v>304</v>
      </c>
      <c r="B59" s="1657" t="s">
        <v>1116</v>
      </c>
      <c r="C59" s="1946" t="s">
        <v>918</v>
      </c>
      <c r="D59" s="1652"/>
      <c r="E59" s="1652"/>
      <c r="F59" s="1656"/>
      <c r="G59" s="1655"/>
      <c r="H59" s="1627"/>
      <c r="I59" s="566"/>
      <c r="J59" s="1655"/>
      <c r="K59" s="1637"/>
      <c r="M59" s="1637"/>
      <c r="N59" s="566"/>
      <c r="O59" s="566"/>
      <c r="P59" s="566"/>
      <c r="Q59" s="551"/>
    </row>
    <row r="60" spans="1:17" s="1634" customFormat="1" ht="15" customHeight="1">
      <c r="A60" s="1651"/>
      <c r="B60" s="1650" t="s">
        <v>1006</v>
      </c>
      <c r="C60" s="2004" t="str">
        <f>D58</f>
        <v>247</v>
      </c>
      <c r="D60" s="1649" t="s">
        <v>1005</v>
      </c>
      <c r="E60" s="1648">
        <v>43103</v>
      </c>
      <c r="F60" s="1647"/>
      <c r="G60" s="1637"/>
      <c r="H60" s="1627"/>
      <c r="I60" s="581"/>
      <c r="J60" s="581"/>
      <c r="K60" s="2047"/>
      <c r="L60" s="581"/>
      <c r="M60" s="2048"/>
      <c r="N60" s="581"/>
      <c r="O60" s="581"/>
      <c r="P60" s="581"/>
    </row>
    <row r="61" spans="1:17" s="1634" customFormat="1" ht="15" customHeight="1">
      <c r="A61" s="1645"/>
      <c r="B61" s="1644" t="s">
        <v>1004</v>
      </c>
      <c r="C61" s="1992">
        <v>54190.73</v>
      </c>
      <c r="D61" s="1643" t="s">
        <v>168</v>
      </c>
      <c r="E61" s="531"/>
      <c r="F61" s="570"/>
      <c r="G61" s="1637"/>
      <c r="H61" s="1627"/>
      <c r="I61" s="581"/>
      <c r="J61" s="581"/>
      <c r="K61" s="1636"/>
      <c r="L61" s="1636"/>
      <c r="M61" s="2048"/>
      <c r="N61" s="581"/>
      <c r="O61" s="581"/>
      <c r="P61" s="581"/>
    </row>
    <row r="62" spans="1:17" s="1634" customFormat="1" ht="7.5" customHeight="1">
      <c r="A62" s="1998"/>
      <c r="B62" s="1999"/>
      <c r="C62" s="2000"/>
      <c r="D62" s="2001"/>
      <c r="E62" s="2002"/>
      <c r="F62" s="2003"/>
      <c r="G62" s="1637"/>
      <c r="H62" s="1627"/>
      <c r="I62" s="581"/>
      <c r="J62" s="581"/>
      <c r="K62" s="1636"/>
      <c r="L62" s="1636"/>
      <c r="M62" s="2048"/>
      <c r="N62" s="581"/>
      <c r="O62" s="581"/>
      <c r="P62" s="581"/>
    </row>
    <row r="63" spans="1:17" s="1634" customFormat="1" ht="18.75" customHeight="1">
      <c r="A63" s="2035"/>
      <c r="B63" s="2036" t="s">
        <v>1003</v>
      </c>
      <c r="C63" s="2037" t="s">
        <v>1123</v>
      </c>
      <c r="D63" s="2036" t="s">
        <v>1002</v>
      </c>
      <c r="E63" s="2038">
        <v>42796</v>
      </c>
      <c r="F63" s="2039"/>
      <c r="G63" s="1637"/>
      <c r="H63" s="1627"/>
      <c r="I63" s="581"/>
      <c r="J63" s="581"/>
      <c r="K63" s="1636"/>
      <c r="L63" s="1636"/>
      <c r="M63" s="2048"/>
      <c r="N63" s="581"/>
      <c r="O63" s="581"/>
      <c r="P63" s="581"/>
    </row>
    <row r="64" spans="1:17" s="1634" customFormat="1" ht="7.5" customHeight="1">
      <c r="A64" s="2040"/>
      <c r="B64" s="2041"/>
      <c r="C64" s="2042"/>
      <c r="D64" s="2043"/>
      <c r="E64" s="2044"/>
      <c r="F64" s="2045"/>
      <c r="G64" s="1637"/>
      <c r="H64" s="1627"/>
      <c r="I64" s="581"/>
      <c r="J64" s="581"/>
      <c r="K64" s="1636"/>
      <c r="L64" s="1636"/>
      <c r="M64" s="2048"/>
      <c r="N64" s="581"/>
      <c r="O64" s="581"/>
      <c r="P64" s="581"/>
    </row>
    <row r="65" spans="1:15" s="580" customFormat="1" ht="27.75" customHeight="1">
      <c r="A65" s="1631"/>
      <c r="B65" s="1633" t="s">
        <v>1001</v>
      </c>
      <c r="C65" s="1631"/>
      <c r="D65" s="1632" t="s">
        <v>1000</v>
      </c>
      <c r="E65" s="1632" t="s">
        <v>999</v>
      </c>
      <c r="F65" s="1631"/>
      <c r="G65" s="589"/>
      <c r="H65" s="1630"/>
      <c r="I65" s="2049"/>
      <c r="J65" s="618"/>
      <c r="K65" s="2050"/>
      <c r="L65" s="1679"/>
      <c r="M65" s="540"/>
      <c r="N65" s="566"/>
    </row>
    <row r="66" spans="1:15" ht="18.75" customHeight="1">
      <c r="A66" s="1587" t="s">
        <v>998</v>
      </c>
      <c r="B66" s="1625" t="s">
        <v>997</v>
      </c>
      <c r="C66" s="1584"/>
      <c r="D66" s="1584"/>
      <c r="E66" s="1584"/>
      <c r="F66" s="1583"/>
      <c r="I66" s="1668"/>
      <c r="J66" s="676"/>
      <c r="K66" s="1594"/>
      <c r="L66" s="1594"/>
      <c r="M66" s="2051"/>
      <c r="N66" s="566"/>
      <c r="O66" s="1592"/>
    </row>
    <row r="67" spans="1:15" ht="15" customHeight="1">
      <c r="A67" s="1502">
        <v>1</v>
      </c>
      <c r="B67" s="528" t="s">
        <v>996</v>
      </c>
      <c r="C67" s="1579"/>
      <c r="D67" s="1580">
        <v>6465.3</v>
      </c>
      <c r="E67" s="1580"/>
      <c r="F67" s="1578"/>
      <c r="G67" s="1624" t="s">
        <v>995</v>
      </c>
      <c r="I67" s="566"/>
      <c r="J67" s="2069"/>
      <c r="K67" s="2052"/>
      <c r="L67" s="2070"/>
      <c r="M67" s="2071"/>
      <c r="N67" s="659"/>
      <c r="O67" s="1592"/>
    </row>
    <row r="68" spans="1:15" ht="15" customHeight="1">
      <c r="A68" s="1502">
        <v>2</v>
      </c>
      <c r="B68" s="528" t="s">
        <v>994</v>
      </c>
      <c r="C68" s="1579"/>
      <c r="D68" s="1580">
        <v>0</v>
      </c>
      <c r="E68" s="1580"/>
      <c r="F68" s="1578"/>
      <c r="G68" s="1624" t="s">
        <v>993</v>
      </c>
      <c r="I68" s="566"/>
      <c r="J68" s="566"/>
      <c r="K68" s="1616"/>
      <c r="L68" s="2070"/>
      <c r="M68" s="2071"/>
      <c r="N68" s="566"/>
      <c r="O68" s="1592"/>
    </row>
    <row r="69" spans="1:15" ht="15" customHeight="1">
      <c r="A69" s="1502">
        <v>3</v>
      </c>
      <c r="B69" s="528" t="s">
        <v>992</v>
      </c>
      <c r="C69" s="1579"/>
      <c r="D69" s="1580">
        <v>21703.51</v>
      </c>
      <c r="E69" s="1580"/>
      <c r="F69" s="1578"/>
      <c r="G69" s="1624" t="s">
        <v>1125</v>
      </c>
      <c r="I69" s="566"/>
      <c r="J69" s="2053"/>
      <c r="K69" s="1616"/>
      <c r="L69" s="1615"/>
      <c r="M69" s="1594"/>
      <c r="N69" s="1614"/>
      <c r="O69" s="1592"/>
    </row>
    <row r="70" spans="1:15" ht="15" customHeight="1">
      <c r="A70" s="1502">
        <v>4</v>
      </c>
      <c r="B70" s="528" t="s">
        <v>991</v>
      </c>
      <c r="C70" s="1579"/>
      <c r="D70" s="1580">
        <f>D67-D68</f>
        <v>6465.3</v>
      </c>
      <c r="E70" s="1580"/>
      <c r="F70" s="1578"/>
      <c r="H70" s="1571" t="s">
        <v>990</v>
      </c>
      <c r="I70" s="1668"/>
      <c r="J70" s="676"/>
      <c r="K70" s="1594"/>
      <c r="L70" s="1594"/>
      <c r="M70" s="2051"/>
      <c r="N70" s="566"/>
      <c r="O70" s="1592"/>
    </row>
    <row r="71" spans="1:15" ht="15" customHeight="1">
      <c r="A71" s="1577">
        <v>5</v>
      </c>
      <c r="B71" s="1611" t="s">
        <v>989</v>
      </c>
      <c r="C71" s="1574"/>
      <c r="E71" s="1575">
        <f>D69+D70</f>
        <v>28168.809999999998</v>
      </c>
      <c r="F71" s="1573"/>
      <c r="H71" s="1571"/>
      <c r="I71" s="566"/>
      <c r="J71" s="2069"/>
      <c r="K71" s="1616"/>
      <c r="L71" s="2070"/>
      <c r="M71" s="2071"/>
      <c r="N71" s="659"/>
      <c r="O71" s="1592"/>
    </row>
    <row r="72" spans="1:15" ht="18.75" customHeight="1">
      <c r="A72" s="1587" t="s">
        <v>988</v>
      </c>
      <c r="B72" s="1619" t="s">
        <v>987</v>
      </c>
      <c r="C72" s="1584"/>
      <c r="D72" s="1584"/>
      <c r="E72" s="1584"/>
      <c r="F72" s="1583"/>
      <c r="H72" s="1571"/>
      <c r="I72" s="566"/>
      <c r="J72" s="566"/>
      <c r="K72" s="1616"/>
      <c r="L72" s="2070"/>
      <c r="M72" s="2071"/>
      <c r="N72" s="566"/>
      <c r="O72" s="1592"/>
    </row>
    <row r="73" spans="1:15" ht="15" customHeight="1">
      <c r="A73" s="1502">
        <v>1</v>
      </c>
      <c r="B73" s="566" t="s">
        <v>986</v>
      </c>
      <c r="C73" s="1579"/>
      <c r="D73" s="1580">
        <v>0</v>
      </c>
      <c r="E73" s="1579"/>
      <c r="F73" s="1578"/>
      <c r="H73" s="566"/>
      <c r="I73" s="2053"/>
      <c r="J73" s="2062">
        <v>28168.81</v>
      </c>
      <c r="K73" s="2064">
        <v>54190.73</v>
      </c>
      <c r="L73" s="1594"/>
      <c r="N73" s="1614"/>
      <c r="O73" s="1592"/>
    </row>
    <row r="74" spans="1:15" ht="15" customHeight="1">
      <c r="A74" s="1502">
        <v>2</v>
      </c>
      <c r="B74" s="566" t="s">
        <v>985</v>
      </c>
      <c r="C74" s="1579"/>
      <c r="D74" s="1580">
        <v>0</v>
      </c>
      <c r="E74" s="1579"/>
      <c r="F74" s="1578"/>
      <c r="H74" s="2066"/>
      <c r="I74" s="1706"/>
      <c r="J74" s="2063">
        <f>J73*0.1</f>
        <v>2816.8810000000003</v>
      </c>
      <c r="K74" s="2065">
        <f>K73*0.1</f>
        <v>5419.0730000000003</v>
      </c>
      <c r="L74" s="2067"/>
      <c r="N74" s="2072"/>
      <c r="O74" s="1592"/>
    </row>
    <row r="75" spans="1:15" ht="15" customHeight="1">
      <c r="A75" s="1577">
        <v>3</v>
      </c>
      <c r="B75" s="1611" t="s">
        <v>984</v>
      </c>
      <c r="C75" s="1574"/>
      <c r="D75" s="1574"/>
      <c r="E75" s="1580">
        <v>0</v>
      </c>
      <c r="F75" s="1573"/>
      <c r="H75" s="1604"/>
      <c r="I75" s="1594" t="s">
        <v>1126</v>
      </c>
      <c r="J75" s="659">
        <f>SUM(J73:J74)</f>
        <v>30985.691000000003</v>
      </c>
      <c r="K75" s="659">
        <f>SUM(K73:K74)</f>
        <v>59609.803</v>
      </c>
      <c r="L75" s="2053" t="s">
        <v>1127</v>
      </c>
      <c r="N75" s="1679"/>
      <c r="O75" s="1592"/>
    </row>
    <row r="76" spans="1:15" ht="15" customHeight="1">
      <c r="A76" s="1587" t="s">
        <v>983</v>
      </c>
      <c r="B76" s="1586" t="s">
        <v>982</v>
      </c>
      <c r="C76" s="1584"/>
      <c r="D76" s="1584"/>
      <c r="E76" s="1584"/>
      <c r="F76" s="1583"/>
      <c r="H76" s="2066"/>
      <c r="I76" s="1706" t="s">
        <v>1128</v>
      </c>
      <c r="J76" s="2068">
        <f>J75*-0.05</f>
        <v>-1549.2845500000003</v>
      </c>
      <c r="K76" s="2067"/>
      <c r="L76" s="2073"/>
      <c r="N76" s="2074"/>
      <c r="O76" s="1592"/>
    </row>
    <row r="77" spans="1:15" ht="15" customHeight="1">
      <c r="A77" s="1502" t="s">
        <v>981</v>
      </c>
      <c r="B77" s="1581" t="s">
        <v>980</v>
      </c>
      <c r="C77" s="1605">
        <f>D67</f>
        <v>6465.3</v>
      </c>
      <c r="D77" s="1601">
        <f>C77*0.1</f>
        <v>646.53000000000009</v>
      </c>
      <c r="E77" s="1579"/>
      <c r="F77" s="1578"/>
      <c r="H77" s="1604"/>
      <c r="I77" s="1711" t="s">
        <v>1129</v>
      </c>
      <c r="J77" s="1616">
        <f>SUM(J75:J76)</f>
        <v>29436.406450000002</v>
      </c>
      <c r="K77" s="2053" t="s">
        <v>1124</v>
      </c>
      <c r="L77" s="2053"/>
      <c r="N77" s="2075"/>
      <c r="O77" s="1592"/>
    </row>
    <row r="78" spans="1:15" ht="15" customHeight="1">
      <c r="A78" s="1502" t="s">
        <v>979</v>
      </c>
      <c r="B78" s="1581" t="s">
        <v>978</v>
      </c>
      <c r="C78" s="1602"/>
      <c r="E78" s="2222"/>
      <c r="F78" s="1578"/>
      <c r="H78" s="1571"/>
      <c r="I78" s="566"/>
      <c r="J78" s="1594"/>
      <c r="K78" s="1616"/>
      <c r="L78" s="2053"/>
      <c r="M78" s="566"/>
      <c r="N78" s="566"/>
      <c r="O78" s="1592"/>
    </row>
    <row r="79" spans="1:15" ht="15" customHeight="1">
      <c r="A79" s="1502">
        <v>2</v>
      </c>
      <c r="B79" s="1598" t="s">
        <v>977</v>
      </c>
      <c r="C79" s="1579"/>
      <c r="D79" s="1580">
        <v>2170.35</v>
      </c>
      <c r="E79" s="2207">
        <f>E32</f>
        <v>2170.35</v>
      </c>
      <c r="F79" s="1578"/>
      <c r="H79" s="1571"/>
      <c r="I79" s="528"/>
      <c r="J79" s="1594"/>
      <c r="K79" s="2076"/>
      <c r="L79" s="1592"/>
      <c r="M79" s="528"/>
      <c r="N79" s="528"/>
      <c r="O79" s="1592"/>
    </row>
    <row r="80" spans="1:15" ht="15" customHeight="1">
      <c r="A80" s="1577">
        <v>3</v>
      </c>
      <c r="B80" s="1595" t="s">
        <v>976</v>
      </c>
      <c r="C80" s="1574"/>
      <c r="D80" s="1574"/>
      <c r="E80" s="1575">
        <f>D77+D79</f>
        <v>2816.88</v>
      </c>
      <c r="F80" s="1573"/>
      <c r="H80" s="1571" t="s">
        <v>975</v>
      </c>
      <c r="I80" s="551"/>
      <c r="J80" s="1594"/>
      <c r="K80" s="2076"/>
      <c r="L80" s="1592"/>
      <c r="M80" s="528"/>
      <c r="N80" s="528"/>
      <c r="O80" s="1592"/>
    </row>
    <row r="81" spans="1:15" ht="18.75" customHeight="1">
      <c r="C81" s="1589" t="s">
        <v>974</v>
      </c>
      <c r="D81" s="1591">
        <f>D70+D77</f>
        <v>7111.83</v>
      </c>
      <c r="E81" s="1590"/>
      <c r="J81" s="1592"/>
      <c r="K81" s="1592"/>
      <c r="L81" s="1592"/>
      <c r="M81" s="1592"/>
      <c r="N81" s="1592"/>
      <c r="O81" s="1592"/>
    </row>
    <row r="82" spans="1:15" ht="18.75" customHeight="1">
      <c r="C82" s="1590"/>
      <c r="D82" s="1589" t="s">
        <v>973</v>
      </c>
      <c r="E82" s="1588">
        <f>E71+E80</f>
        <v>30985.69</v>
      </c>
      <c r="H82" s="2077"/>
      <c r="I82" s="2078" t="s">
        <v>1136</v>
      </c>
      <c r="J82" s="2055">
        <v>8941.4699999999993</v>
      </c>
      <c r="K82" s="2056" t="s">
        <v>1124</v>
      </c>
      <c r="L82" s="2061">
        <f>J82</f>
        <v>8941.4699999999993</v>
      </c>
      <c r="M82" s="2054" t="s">
        <v>1130</v>
      </c>
      <c r="N82" s="1592"/>
      <c r="O82" s="1592"/>
    </row>
    <row r="83" spans="1:15" ht="15" customHeight="1">
      <c r="A83" s="1587" t="s">
        <v>972</v>
      </c>
      <c r="B83" s="1586" t="s">
        <v>971</v>
      </c>
      <c r="C83" s="1584"/>
      <c r="D83" s="1585"/>
      <c r="E83" s="1584"/>
      <c r="F83" s="1583"/>
      <c r="H83" s="2079"/>
      <c r="I83" s="1581" t="s">
        <v>1138</v>
      </c>
      <c r="J83" s="2046">
        <v>13738.7</v>
      </c>
      <c r="K83" s="2057" t="s">
        <v>1124</v>
      </c>
      <c r="L83" s="2061">
        <v>14932.39</v>
      </c>
      <c r="M83" s="2054" t="s">
        <v>1131</v>
      </c>
      <c r="N83" s="1592"/>
      <c r="O83" s="1592"/>
    </row>
    <row r="84" spans="1:15" ht="15" customHeight="1">
      <c r="A84" s="1502">
        <v>1</v>
      </c>
      <c r="B84" s="1579"/>
      <c r="C84" s="1581" t="s">
        <v>970</v>
      </c>
      <c r="D84" s="629">
        <f>D81*0.05</f>
        <v>355.5915</v>
      </c>
      <c r="E84" s="2222"/>
      <c r="F84" s="1578"/>
      <c r="H84" s="2080"/>
      <c r="I84" s="2058" t="s">
        <v>1137</v>
      </c>
      <c r="J84" s="2059">
        <v>6756.24</v>
      </c>
      <c r="K84" s="2060" t="s">
        <v>1124</v>
      </c>
      <c r="L84" s="2081">
        <v>7111.83</v>
      </c>
      <c r="M84" s="2054" t="s">
        <v>1132</v>
      </c>
      <c r="N84" s="1592"/>
      <c r="O84" s="1592"/>
    </row>
    <row r="85" spans="1:15" ht="15" customHeight="1">
      <c r="A85" s="1502">
        <v>2</v>
      </c>
      <c r="B85" s="1579"/>
      <c r="C85" s="1581" t="s">
        <v>969</v>
      </c>
      <c r="D85" s="1580">
        <v>1193.69</v>
      </c>
      <c r="E85" s="2221">
        <f>E38</f>
        <v>1193.693</v>
      </c>
      <c r="F85" s="1578"/>
      <c r="I85" s="1592"/>
      <c r="J85" s="2061">
        <f>SUM(J82:J84)</f>
        <v>29436.409999999996</v>
      </c>
      <c r="K85" s="1592" t="s">
        <v>1124</v>
      </c>
      <c r="L85" s="2061">
        <f>SUM(L82:L84)</f>
        <v>30985.690000000002</v>
      </c>
      <c r="N85" s="1592"/>
      <c r="O85" s="1592"/>
    </row>
    <row r="86" spans="1:15" ht="15" customHeight="1">
      <c r="A86" s="1502">
        <v>3</v>
      </c>
      <c r="B86" s="1579"/>
      <c r="C86" s="1581" t="s">
        <v>968</v>
      </c>
      <c r="E86" s="2046">
        <f>SUM(D84:D85)</f>
        <v>1549.2815000000001</v>
      </c>
      <c r="F86" s="1578"/>
      <c r="H86" s="1571" t="s">
        <v>967</v>
      </c>
      <c r="J86" s="1592"/>
      <c r="K86" s="1592"/>
      <c r="L86" s="1592"/>
      <c r="M86" s="1592"/>
      <c r="N86" s="1592"/>
      <c r="O86" s="1592"/>
    </row>
    <row r="87" spans="1:15" ht="15" customHeight="1">
      <c r="A87" s="1502">
        <v>4</v>
      </c>
      <c r="B87" s="1579"/>
      <c r="C87" s="1581" t="s">
        <v>966</v>
      </c>
      <c r="D87" s="1580">
        <v>0</v>
      </c>
      <c r="E87" s="1579"/>
      <c r="F87" s="1578"/>
      <c r="J87" s="1592"/>
      <c r="K87" s="1592"/>
      <c r="L87" s="1592"/>
      <c r="M87" s="1592"/>
      <c r="N87" s="1592"/>
      <c r="O87" s="1592"/>
    </row>
    <row r="88" spans="1:15" ht="15" customHeight="1">
      <c r="A88" s="1577">
        <v>5</v>
      </c>
      <c r="B88" s="1574"/>
      <c r="C88" s="1576" t="s">
        <v>965</v>
      </c>
      <c r="D88" s="1575">
        <v>0</v>
      </c>
      <c r="E88" s="1574"/>
      <c r="F88" s="1573"/>
      <c r="J88" s="1592"/>
      <c r="K88" s="1592"/>
      <c r="L88" s="1592"/>
      <c r="M88" s="1592"/>
      <c r="N88" s="1592"/>
      <c r="O88" s="1592"/>
    </row>
    <row r="89" spans="1:15" ht="22.5" customHeight="1">
      <c r="A89" s="2009"/>
      <c r="B89" s="2010"/>
      <c r="C89" s="2011" t="s">
        <v>964</v>
      </c>
      <c r="D89" s="2012">
        <f>D81-D84</f>
        <v>6756.2384999999995</v>
      </c>
      <c r="E89" s="2010"/>
      <c r="F89" s="2013"/>
      <c r="H89" s="1571" t="s">
        <v>963</v>
      </c>
      <c r="J89" s="1592"/>
      <c r="K89" s="2061">
        <f>D69+D77-D84</f>
        <v>21994.448499999999</v>
      </c>
      <c r="L89" s="1592"/>
      <c r="M89" s="1592"/>
      <c r="N89" s="1592"/>
      <c r="O89" s="1592"/>
    </row>
    <row r="90" spans="1:15">
      <c r="J90" s="1592"/>
      <c r="K90" s="1592"/>
      <c r="L90" s="1592"/>
      <c r="M90" s="1592"/>
      <c r="N90" s="1592"/>
      <c r="O90" s="1592"/>
    </row>
    <row r="91" spans="1:15">
      <c r="B91" s="1570" t="s">
        <v>962</v>
      </c>
      <c r="C91" s="1569">
        <f>E49</f>
        <v>43164</v>
      </c>
      <c r="J91" s="1592"/>
      <c r="K91" s="1592"/>
      <c r="L91" s="1592"/>
      <c r="M91" s="1592"/>
      <c r="N91" s="1592"/>
      <c r="O91" s="1592"/>
    </row>
    <row r="92" spans="1:15">
      <c r="B92" s="1568"/>
      <c r="C92" s="2014" t="s">
        <v>961</v>
      </c>
      <c r="J92" s="1592"/>
      <c r="K92" s="1592"/>
      <c r="L92" s="1592"/>
      <c r="M92" s="1592"/>
      <c r="N92" s="1592"/>
      <c r="O92" s="1592"/>
    </row>
    <row r="93" spans="1:15" ht="90.75" customHeight="1"/>
    <row r="94" spans="1:15" s="2092" customFormat="1" ht="17.25" thickBot="1">
      <c r="H94" s="2093"/>
    </row>
    <row r="95" spans="1:15" ht="16.5" customHeight="1" thickBot="1">
      <c r="A95" s="1879"/>
      <c r="B95" s="1660"/>
      <c r="C95" s="1660"/>
      <c r="D95" s="1685" t="s">
        <v>52</v>
      </c>
      <c r="E95" s="1684">
        <v>43182</v>
      </c>
      <c r="F95" s="1683"/>
      <c r="H95" s="1669"/>
    </row>
    <row r="96" spans="1:15" ht="16.5" customHeight="1">
      <c r="A96" s="1668"/>
      <c r="B96" s="1681" t="s">
        <v>1011</v>
      </c>
      <c r="C96" s="566" t="s">
        <v>1073</v>
      </c>
      <c r="D96" s="1680"/>
      <c r="E96" s="1679"/>
      <c r="F96" s="1676"/>
      <c r="H96" s="1669"/>
      <c r="I96" s="1579"/>
    </row>
    <row r="97" spans="1:17" ht="16.5" customHeight="1">
      <c r="A97" s="1668"/>
      <c r="B97" s="1678" t="s">
        <v>1010</v>
      </c>
      <c r="C97" s="566" t="s">
        <v>1074</v>
      </c>
      <c r="D97" s="622"/>
      <c r="E97" s="1677"/>
      <c r="F97" s="1676"/>
    </row>
    <row r="98" spans="1:17" ht="16.5" customHeight="1">
      <c r="A98" s="1611"/>
      <c r="B98" s="520"/>
      <c r="C98" s="1670" t="s">
        <v>131</v>
      </c>
      <c r="D98" s="625"/>
      <c r="E98" s="1611"/>
      <c r="F98" s="1674"/>
    </row>
    <row r="99" spans="1:17" ht="16.5" customHeight="1">
      <c r="A99" s="1673"/>
      <c r="B99" s="2016" t="s">
        <v>1009</v>
      </c>
      <c r="C99" s="1789" t="s">
        <v>1071</v>
      </c>
      <c r="D99" s="1702"/>
      <c r="E99" s="1702"/>
      <c r="F99" s="2017"/>
      <c r="H99" s="1669"/>
      <c r="I99" s="618"/>
      <c r="J99" s="618"/>
      <c r="K99" s="618"/>
      <c r="L99" s="618"/>
      <c r="M99" s="618"/>
      <c r="N99" s="618"/>
    </row>
    <row r="100" spans="1:17" ht="16.5" customHeight="1">
      <c r="A100" s="1962"/>
      <c r="B100" s="2018"/>
      <c r="C100" s="1785" t="s">
        <v>1072</v>
      </c>
      <c r="D100" s="1611"/>
      <c r="E100" s="1611"/>
      <c r="F100" s="1674"/>
      <c r="I100" s="618"/>
      <c r="J100" s="618"/>
      <c r="K100" s="618"/>
      <c r="L100" s="618"/>
      <c r="M100" s="618"/>
      <c r="N100" s="618"/>
    </row>
    <row r="101" spans="1:17" ht="16.5" customHeight="1">
      <c r="A101" s="2020"/>
      <c r="B101" s="1667" t="s">
        <v>1008</v>
      </c>
      <c r="C101" s="1592" t="s">
        <v>1114</v>
      </c>
      <c r="D101" s="619"/>
      <c r="E101" s="1666"/>
      <c r="F101" s="566"/>
      <c r="I101" s="618"/>
      <c r="J101" s="618"/>
      <c r="K101" s="618"/>
      <c r="L101" s="618"/>
      <c r="M101" s="618"/>
      <c r="N101" s="1655"/>
    </row>
    <row r="102" spans="1:17" ht="16.5" customHeight="1">
      <c r="A102" s="2019"/>
      <c r="B102" s="1663"/>
      <c r="C102" s="1592" t="s">
        <v>1115</v>
      </c>
      <c r="D102" s="1665"/>
      <c r="E102" s="618"/>
      <c r="F102" s="1664"/>
      <c r="I102" s="618"/>
      <c r="J102" s="618"/>
      <c r="K102" s="618"/>
      <c r="L102" s="618"/>
      <c r="M102" s="618"/>
      <c r="N102" s="618"/>
    </row>
    <row r="103" spans="1:17" ht="16.5" customHeight="1">
      <c r="A103" s="2019"/>
      <c r="B103" s="1663"/>
      <c r="C103" s="1592" t="s">
        <v>1113</v>
      </c>
      <c r="D103" s="1609"/>
      <c r="E103" s="581"/>
      <c r="F103" s="581"/>
      <c r="I103" s="618"/>
      <c r="J103" s="618"/>
      <c r="K103" s="618"/>
      <c r="L103" s="618"/>
      <c r="M103" s="618"/>
      <c r="N103" s="618"/>
    </row>
    <row r="104" spans="1:17" ht="16.5" customHeight="1">
      <c r="A104" s="2025"/>
      <c r="B104" s="2010"/>
      <c r="C104" s="2021" t="s">
        <v>1012</v>
      </c>
      <c r="D104" s="2022" t="s">
        <v>1117</v>
      </c>
      <c r="E104" s="2023" t="s">
        <v>366</v>
      </c>
      <c r="F104" s="2024"/>
      <c r="I104" s="618"/>
      <c r="J104" s="618"/>
      <c r="K104" s="618"/>
      <c r="L104" s="618"/>
      <c r="M104" s="618"/>
      <c r="N104" s="618"/>
    </row>
    <row r="105" spans="1:17" s="528" customFormat="1" ht="16.5" customHeight="1">
      <c r="A105" s="1658" t="s">
        <v>304</v>
      </c>
      <c r="B105" s="1657" t="s">
        <v>1116</v>
      </c>
      <c r="C105" s="1946" t="s">
        <v>918</v>
      </c>
      <c r="D105" s="1652"/>
      <c r="E105" s="1652"/>
      <c r="F105" s="1656"/>
      <c r="G105" s="1655"/>
      <c r="H105" s="1627"/>
      <c r="I105" s="566"/>
      <c r="J105" s="1655"/>
      <c r="K105" s="1637"/>
      <c r="M105" s="1637"/>
      <c r="N105" s="566"/>
      <c r="O105" s="566"/>
      <c r="P105" s="566"/>
      <c r="Q105" s="551"/>
    </row>
    <row r="106" spans="1:17" s="1634" customFormat="1" ht="15" customHeight="1">
      <c r="A106" s="1651"/>
      <c r="B106" s="1650" t="s">
        <v>1006</v>
      </c>
      <c r="C106" s="2004" t="str">
        <f>D104</f>
        <v>247</v>
      </c>
      <c r="D106" s="1649" t="s">
        <v>1005</v>
      </c>
      <c r="E106" s="1648">
        <v>43103</v>
      </c>
      <c r="F106" s="1647"/>
      <c r="G106" s="1637"/>
      <c r="H106" s="1627"/>
      <c r="I106" s="581"/>
      <c r="J106" s="581"/>
      <c r="K106" s="2047"/>
      <c r="L106" s="581"/>
      <c r="M106" s="2048"/>
      <c r="N106" s="581"/>
      <c r="O106" s="581"/>
      <c r="P106" s="581"/>
    </row>
    <row r="107" spans="1:17" s="1634" customFormat="1" ht="15" customHeight="1">
      <c r="A107" s="1645"/>
      <c r="B107" s="1644" t="s">
        <v>1004</v>
      </c>
      <c r="C107" s="1992">
        <v>54190.73</v>
      </c>
      <c r="D107" s="1643" t="s">
        <v>168</v>
      </c>
      <c r="E107" s="531"/>
      <c r="F107" s="570"/>
      <c r="G107" s="1637"/>
      <c r="H107" s="1627"/>
      <c r="I107" s="581"/>
      <c r="J107" s="581"/>
      <c r="K107" s="1636"/>
      <c r="L107" s="1636"/>
      <c r="M107" s="2048"/>
      <c r="N107" s="581"/>
      <c r="O107" s="581"/>
      <c r="P107" s="581"/>
    </row>
    <row r="108" spans="1:17" s="1634" customFormat="1" ht="7.5" customHeight="1">
      <c r="A108" s="1998"/>
      <c r="B108" s="1999"/>
      <c r="C108" s="2000"/>
      <c r="D108" s="2001"/>
      <c r="E108" s="2002"/>
      <c r="F108" s="2003"/>
      <c r="G108" s="1637"/>
      <c r="H108" s="1627"/>
      <c r="I108" s="581"/>
      <c r="J108" s="581"/>
      <c r="K108" s="1636"/>
      <c r="L108" s="1636"/>
      <c r="M108" s="2048"/>
      <c r="N108" s="581"/>
      <c r="O108" s="581"/>
      <c r="P108" s="581"/>
    </row>
    <row r="109" spans="1:17" s="1634" customFormat="1" ht="18.75" customHeight="1">
      <c r="A109" s="2035"/>
      <c r="B109" s="2036" t="s">
        <v>1003</v>
      </c>
      <c r="C109" s="2037" t="s">
        <v>1135</v>
      </c>
      <c r="D109" s="2036" t="s">
        <v>1002</v>
      </c>
      <c r="E109" s="2038">
        <v>42816</v>
      </c>
      <c r="F109" s="2039"/>
      <c r="G109" s="1637"/>
      <c r="H109" s="1627"/>
      <c r="I109" s="581"/>
      <c r="J109" s="581"/>
      <c r="K109" s="1636"/>
      <c r="L109" s="1636"/>
      <c r="M109" s="2048"/>
      <c r="N109" s="581"/>
      <c r="O109" s="581"/>
      <c r="P109" s="581"/>
    </row>
    <row r="110" spans="1:17" s="1634" customFormat="1" ht="7.5" customHeight="1">
      <c r="A110" s="2040"/>
      <c r="B110" s="2041"/>
      <c r="C110" s="2042"/>
      <c r="D110" s="2043"/>
      <c r="E110" s="2044"/>
      <c r="F110" s="2045"/>
      <c r="G110" s="1637"/>
      <c r="H110" s="1627"/>
      <c r="I110" s="581"/>
      <c r="J110" s="581"/>
      <c r="K110" s="1636"/>
      <c r="L110" s="1636"/>
      <c r="M110" s="2048"/>
      <c r="N110" s="581"/>
      <c r="O110" s="581"/>
      <c r="P110" s="581"/>
    </row>
    <row r="111" spans="1:17" s="580" customFormat="1" ht="27.75" customHeight="1">
      <c r="A111" s="1631"/>
      <c r="B111" s="1633" t="s">
        <v>1001</v>
      </c>
      <c r="C111" s="1631"/>
      <c r="D111" s="1632" t="s">
        <v>1000</v>
      </c>
      <c r="E111" s="1632" t="s">
        <v>999</v>
      </c>
      <c r="F111" s="1631"/>
      <c r="G111" s="589"/>
      <c r="H111" s="1630"/>
      <c r="I111" s="2049"/>
      <c r="J111" s="618"/>
      <c r="K111" s="2050"/>
      <c r="L111" s="1679"/>
      <c r="M111" s="540"/>
      <c r="N111" s="566"/>
    </row>
    <row r="112" spans="1:17" ht="18.75" customHeight="1">
      <c r="A112" s="1587" t="s">
        <v>998</v>
      </c>
      <c r="B112" s="1625" t="s">
        <v>997</v>
      </c>
      <c r="C112" s="1584"/>
      <c r="D112" s="1584"/>
      <c r="E112" s="1584"/>
      <c r="F112" s="1583"/>
      <c r="I112" s="1668"/>
      <c r="J112" s="676"/>
      <c r="K112" s="1594"/>
      <c r="L112" s="1594"/>
      <c r="M112" s="2051"/>
      <c r="N112" s="566"/>
      <c r="O112" s="1592"/>
    </row>
    <row r="113" spans="1:15" ht="15" customHeight="1">
      <c r="A113" s="1502">
        <v>1</v>
      </c>
      <c r="B113" s="528" t="s">
        <v>996</v>
      </c>
      <c r="C113" s="1579"/>
      <c r="D113" s="1580">
        <v>3969.37</v>
      </c>
      <c r="E113" s="1580"/>
      <c r="F113" s="1578"/>
      <c r="G113" s="1624" t="s">
        <v>995</v>
      </c>
      <c r="I113" s="566"/>
      <c r="J113" s="2069"/>
      <c r="K113" s="2052"/>
      <c r="L113" s="2070"/>
      <c r="M113" s="2071"/>
      <c r="N113" s="659"/>
      <c r="O113" s="1592"/>
    </row>
    <row r="114" spans="1:15" ht="15" customHeight="1">
      <c r="A114" s="1502">
        <v>2</v>
      </c>
      <c r="B114" s="528" t="s">
        <v>994</v>
      </c>
      <c r="C114" s="1579"/>
      <c r="D114" s="1580">
        <v>0</v>
      </c>
      <c r="E114" s="1580"/>
      <c r="F114" s="1578"/>
      <c r="G114" s="1624" t="s">
        <v>993</v>
      </c>
      <c r="I114" s="566"/>
      <c r="J114" s="566"/>
      <c r="K114" s="1616"/>
      <c r="L114" s="2070"/>
      <c r="M114" s="2071"/>
      <c r="N114" s="566"/>
      <c r="O114" s="1592"/>
    </row>
    <row r="115" spans="1:15" ht="15" customHeight="1">
      <c r="A115" s="1502">
        <v>3</v>
      </c>
      <c r="B115" s="528" t="s">
        <v>992</v>
      </c>
      <c r="C115" s="1579"/>
      <c r="D115" s="1616">
        <v>28168.81</v>
      </c>
      <c r="E115" s="1580"/>
      <c r="F115" s="1578"/>
      <c r="G115" s="1624" t="s">
        <v>1125</v>
      </c>
      <c r="I115" s="566"/>
      <c r="J115" s="2053"/>
      <c r="K115" s="1616"/>
      <c r="L115" s="1615"/>
      <c r="M115" s="1594"/>
      <c r="N115" s="1614"/>
      <c r="O115" s="1592"/>
    </row>
    <row r="116" spans="1:15" ht="15" customHeight="1">
      <c r="A116" s="1502">
        <v>4</v>
      </c>
      <c r="B116" s="528" t="s">
        <v>991</v>
      </c>
      <c r="C116" s="1579"/>
      <c r="D116" s="1580">
        <f>D113-D114</f>
        <v>3969.37</v>
      </c>
      <c r="E116" s="1580"/>
      <c r="F116" s="1578"/>
      <c r="H116" s="1571" t="s">
        <v>990</v>
      </c>
      <c r="I116" s="1668"/>
      <c r="J116" s="676"/>
      <c r="K116" s="1594"/>
      <c r="L116" s="1594"/>
      <c r="M116" s="2051"/>
      <c r="N116" s="566"/>
      <c r="O116" s="1592"/>
    </row>
    <row r="117" spans="1:15" ht="15" customHeight="1">
      <c r="A117" s="1577">
        <v>5</v>
      </c>
      <c r="B117" s="1611" t="s">
        <v>989</v>
      </c>
      <c r="C117" s="1574"/>
      <c r="E117" s="1575">
        <f>D115+D116</f>
        <v>32138.18</v>
      </c>
      <c r="F117" s="1573"/>
      <c r="H117" s="1571"/>
      <c r="I117" s="566"/>
      <c r="J117" s="2069"/>
      <c r="K117" s="1616"/>
      <c r="L117" s="2070"/>
      <c r="M117" s="2071"/>
      <c r="N117" s="659"/>
      <c r="O117" s="1592"/>
    </row>
    <row r="118" spans="1:15" ht="18.75" customHeight="1">
      <c r="A118" s="1587" t="s">
        <v>988</v>
      </c>
      <c r="B118" s="1619" t="s">
        <v>987</v>
      </c>
      <c r="C118" s="1584"/>
      <c r="D118" s="1584"/>
      <c r="E118" s="1584"/>
      <c r="F118" s="1583"/>
      <c r="H118" s="1571"/>
      <c r="I118" s="566"/>
      <c r="J118" s="566"/>
      <c r="K118" s="1616"/>
      <c r="L118" s="2070"/>
      <c r="M118" s="2071"/>
      <c r="N118" s="566"/>
      <c r="O118" s="1592"/>
    </row>
    <row r="119" spans="1:15" ht="15" customHeight="1">
      <c r="A119" s="1502">
        <v>1</v>
      </c>
      <c r="B119" s="566" t="s">
        <v>986</v>
      </c>
      <c r="C119" s="1579"/>
      <c r="D119" s="1580">
        <v>0</v>
      </c>
      <c r="E119" s="1579"/>
      <c r="F119" s="1578"/>
      <c r="H119" s="566"/>
      <c r="I119" s="2053"/>
      <c r="J119" s="2062">
        <v>28168.81</v>
      </c>
      <c r="K119" s="2064">
        <v>54190.73</v>
      </c>
      <c r="L119" s="1594"/>
      <c r="N119" s="1614"/>
      <c r="O119" s="1592"/>
    </row>
    <row r="120" spans="1:15" ht="15" customHeight="1">
      <c r="A120" s="1502">
        <v>2</v>
      </c>
      <c r="B120" s="566" t="s">
        <v>985</v>
      </c>
      <c r="C120" s="1579"/>
      <c r="D120" s="1580">
        <v>0</v>
      </c>
      <c r="E120" s="1579"/>
      <c r="F120" s="1578"/>
      <c r="H120" s="2066"/>
      <c r="I120" s="1706"/>
      <c r="J120" s="2063">
        <f>J119*0.1</f>
        <v>2816.8810000000003</v>
      </c>
      <c r="K120" s="2065">
        <f>K119*0.1</f>
        <v>5419.0730000000003</v>
      </c>
      <c r="L120" s="2067"/>
      <c r="N120" s="2072"/>
      <c r="O120" s="1592"/>
    </row>
    <row r="121" spans="1:15" ht="15" customHeight="1">
      <c r="A121" s="1577">
        <v>3</v>
      </c>
      <c r="B121" s="1611" t="s">
        <v>984</v>
      </c>
      <c r="C121" s="1574"/>
      <c r="D121" s="1574"/>
      <c r="E121" s="1580">
        <v>0</v>
      </c>
      <c r="F121" s="1573"/>
      <c r="H121" s="1604"/>
      <c r="I121" s="1594" t="s">
        <v>1126</v>
      </c>
      <c r="J121" s="659">
        <f>SUM(J119:J120)</f>
        <v>30985.691000000003</v>
      </c>
      <c r="K121" s="659">
        <f>SUM(K119:K120)</f>
        <v>59609.803</v>
      </c>
      <c r="L121" s="2053" t="s">
        <v>1127</v>
      </c>
      <c r="N121" s="1679"/>
      <c r="O121" s="1592"/>
    </row>
    <row r="122" spans="1:15" ht="15" customHeight="1">
      <c r="A122" s="1587" t="s">
        <v>983</v>
      </c>
      <c r="B122" s="1586" t="s">
        <v>982</v>
      </c>
      <c r="C122" s="1584"/>
      <c r="D122" s="1584"/>
      <c r="E122" s="1584"/>
      <c r="F122" s="1583"/>
      <c r="H122" s="2066"/>
      <c r="I122" s="1706" t="s">
        <v>1128</v>
      </c>
      <c r="J122" s="2068">
        <f>J121*-0.05</f>
        <v>-1549.2845500000003</v>
      </c>
      <c r="K122" s="2067"/>
      <c r="L122" s="2073"/>
      <c r="N122" s="2074"/>
      <c r="O122" s="1592"/>
    </row>
    <row r="123" spans="1:15" ht="15" customHeight="1">
      <c r="A123" s="1502" t="s">
        <v>981</v>
      </c>
      <c r="B123" s="1581" t="s">
        <v>980</v>
      </c>
      <c r="C123" s="1605">
        <f>D113</f>
        <v>3969.37</v>
      </c>
      <c r="D123" s="1601">
        <f>C123*0.1</f>
        <v>396.93700000000001</v>
      </c>
      <c r="E123" s="1579"/>
      <c r="F123" s="1578"/>
      <c r="H123" s="1604"/>
      <c r="I123" s="1711" t="s">
        <v>1129</v>
      </c>
      <c r="J123" s="1616">
        <f>SUM(J121:J122)</f>
        <v>29436.406450000002</v>
      </c>
      <c r="K123" s="2053" t="s">
        <v>1124</v>
      </c>
      <c r="L123" s="2053"/>
      <c r="N123" s="2075"/>
      <c r="O123" s="1592"/>
    </row>
    <row r="124" spans="1:15" ht="15" customHeight="1">
      <c r="A124" s="1502" t="s">
        <v>979</v>
      </c>
      <c r="B124" s="1581" t="s">
        <v>978</v>
      </c>
      <c r="C124" s="1602"/>
      <c r="E124" s="1579"/>
      <c r="F124" s="1578"/>
      <c r="H124" s="1571"/>
      <c r="I124" s="566"/>
      <c r="J124" s="1594"/>
      <c r="K124" s="1616"/>
      <c r="L124" s="2053"/>
      <c r="M124" s="566"/>
      <c r="N124" s="566"/>
      <c r="O124" s="1592"/>
    </row>
    <row r="125" spans="1:15" ht="15" customHeight="1">
      <c r="A125" s="1502">
        <v>2</v>
      </c>
      <c r="B125" s="1598" t="s">
        <v>977</v>
      </c>
      <c r="C125" s="1579"/>
      <c r="D125" s="2223">
        <v>2816.88</v>
      </c>
      <c r="E125" s="2207">
        <f>E80</f>
        <v>2816.88</v>
      </c>
      <c r="F125" s="1578"/>
      <c r="H125" s="1571"/>
      <c r="I125" s="528"/>
      <c r="J125" s="1594"/>
      <c r="K125" s="2086" t="s">
        <v>1136</v>
      </c>
      <c r="L125" s="2055">
        <v>8941.4699999999993</v>
      </c>
      <c r="M125" s="2185" t="s">
        <v>1124</v>
      </c>
      <c r="N125" s="2046">
        <f>L125</f>
        <v>8941.4699999999993</v>
      </c>
      <c r="O125" s="2089" t="s">
        <v>1130</v>
      </c>
    </row>
    <row r="126" spans="1:15" ht="15" customHeight="1">
      <c r="A126" s="1577">
        <v>3</v>
      </c>
      <c r="B126" s="1595" t="s">
        <v>976</v>
      </c>
      <c r="C126" s="1574"/>
      <c r="D126" s="1574"/>
      <c r="E126" s="1575">
        <f>D123+D125</f>
        <v>3213.817</v>
      </c>
      <c r="F126" s="1573"/>
      <c r="H126" s="1571" t="s">
        <v>975</v>
      </c>
      <c r="I126" s="551"/>
      <c r="J126" s="1594"/>
      <c r="K126" s="2087" t="s">
        <v>1138</v>
      </c>
      <c r="L126" s="2046">
        <v>13738.7</v>
      </c>
      <c r="M126" s="2186" t="s">
        <v>1124</v>
      </c>
      <c r="N126" s="2046">
        <v>14932.39</v>
      </c>
      <c r="O126" s="2089" t="s">
        <v>1131</v>
      </c>
    </row>
    <row r="127" spans="1:15" ht="18.75" customHeight="1">
      <c r="C127" s="1589" t="s">
        <v>974</v>
      </c>
      <c r="D127" s="1591">
        <f>D116+D123</f>
        <v>4366.3069999999998</v>
      </c>
      <c r="E127" s="1590"/>
      <c r="J127" s="1592"/>
      <c r="K127" s="2090" t="s">
        <v>1137</v>
      </c>
      <c r="L127" s="2088">
        <v>6756.24</v>
      </c>
      <c r="M127" s="2186" t="s">
        <v>1124</v>
      </c>
      <c r="N127" s="2046">
        <v>7111.83</v>
      </c>
      <c r="O127" s="2089" t="s">
        <v>1132</v>
      </c>
    </row>
    <row r="128" spans="1:15" ht="18.75" customHeight="1">
      <c r="C128" s="1590"/>
      <c r="D128" s="1589" t="s">
        <v>973</v>
      </c>
      <c r="E128" s="1588">
        <f>E117+E126</f>
        <v>35351.997000000003</v>
      </c>
      <c r="H128" s="534"/>
      <c r="K128" s="2090" t="s">
        <v>1139</v>
      </c>
      <c r="L128" s="2088">
        <v>4147.99</v>
      </c>
      <c r="M128" s="2186" t="s">
        <v>1124</v>
      </c>
      <c r="N128" s="2088">
        <v>4366.3100000000004</v>
      </c>
      <c r="O128" s="2089" t="s">
        <v>1143</v>
      </c>
    </row>
    <row r="129" spans="1:16" ht="15" customHeight="1">
      <c r="A129" s="1587" t="s">
        <v>972</v>
      </c>
      <c r="B129" s="1586" t="s">
        <v>971</v>
      </c>
      <c r="C129" s="1584"/>
      <c r="D129" s="1585"/>
      <c r="E129" s="1584"/>
      <c r="F129" s="1583"/>
      <c r="H129" s="534"/>
      <c r="K129" s="2090" t="s">
        <v>1140</v>
      </c>
      <c r="L129" s="2088"/>
      <c r="M129" s="2186" t="s">
        <v>1124</v>
      </c>
      <c r="N129" s="1598"/>
      <c r="O129" s="1598"/>
    </row>
    <row r="130" spans="1:16" ht="15" customHeight="1">
      <c r="A130" s="1502">
        <v>1</v>
      </c>
      <c r="B130" s="1579"/>
      <c r="C130" s="1581" t="s">
        <v>970</v>
      </c>
      <c r="D130" s="629">
        <f>D127*0.05</f>
        <v>218.31535</v>
      </c>
      <c r="E130" s="1582"/>
      <c r="F130" s="1578"/>
      <c r="H130" s="534"/>
      <c r="K130" s="2090" t="s">
        <v>1141</v>
      </c>
      <c r="L130" s="2088"/>
      <c r="M130" s="2186" t="s">
        <v>1124</v>
      </c>
      <c r="N130" s="1598"/>
      <c r="O130" s="1598"/>
    </row>
    <row r="131" spans="1:16" ht="15" customHeight="1">
      <c r="A131" s="1502">
        <v>2</v>
      </c>
      <c r="B131" s="1579"/>
      <c r="C131" s="1581" t="s">
        <v>969</v>
      </c>
      <c r="D131" s="1580">
        <f>E86</f>
        <v>1549.2815000000001</v>
      </c>
      <c r="E131" s="2221">
        <f>E86</f>
        <v>1549.2815000000001</v>
      </c>
      <c r="F131" s="1578"/>
      <c r="J131" s="2091"/>
      <c r="K131" s="2058" t="s">
        <v>1142</v>
      </c>
      <c r="L131" s="2059"/>
      <c r="M131" s="1722" t="s">
        <v>1124</v>
      </c>
      <c r="N131" s="1595"/>
      <c r="O131" s="1595"/>
      <c r="P131" s="1574"/>
    </row>
    <row r="132" spans="1:16" ht="15" customHeight="1">
      <c r="A132" s="1502">
        <v>3</v>
      </c>
      <c r="B132" s="1579"/>
      <c r="C132" s="1581" t="s">
        <v>968</v>
      </c>
      <c r="E132" s="2046">
        <f>SUM(D130:D131)</f>
        <v>1767.5968500000001</v>
      </c>
      <c r="F132" s="1578"/>
      <c r="H132" s="1571" t="s">
        <v>967</v>
      </c>
      <c r="J132" s="1592"/>
      <c r="K132" s="1592"/>
      <c r="L132" s="2061">
        <f>SUM(L125:L131)</f>
        <v>33584.399999999994</v>
      </c>
      <c r="M132" s="1592" t="s">
        <v>1124</v>
      </c>
      <c r="N132" s="2061">
        <f>SUM(N125:N131)</f>
        <v>35352</v>
      </c>
      <c r="O132" s="1592" t="s">
        <v>239</v>
      </c>
    </row>
    <row r="133" spans="1:16" ht="15" customHeight="1">
      <c r="A133" s="1502">
        <v>4</v>
      </c>
      <c r="B133" s="1579"/>
      <c r="C133" s="1581" t="s">
        <v>966</v>
      </c>
      <c r="D133" s="1580">
        <v>0</v>
      </c>
      <c r="E133" s="1579"/>
      <c r="F133" s="1578"/>
      <c r="J133" s="1592"/>
      <c r="K133" s="1592"/>
      <c r="L133" s="1592"/>
      <c r="M133" s="1592"/>
      <c r="N133" s="2061">
        <f>N132/1.1</f>
        <v>32138.181818181816</v>
      </c>
      <c r="O133" s="1592" t="s">
        <v>1144</v>
      </c>
    </row>
    <row r="134" spans="1:16" ht="15" customHeight="1">
      <c r="A134" s="1577">
        <v>5</v>
      </c>
      <c r="B134" s="1574"/>
      <c r="C134" s="1576" t="s">
        <v>965</v>
      </c>
      <c r="D134" s="1575">
        <v>0</v>
      </c>
      <c r="E134" s="1574"/>
      <c r="F134" s="1573"/>
      <c r="J134" s="1592"/>
      <c r="K134" s="1592"/>
      <c r="L134" s="1592"/>
      <c r="M134" s="1592"/>
      <c r="N134" s="1592"/>
      <c r="O134" s="1592"/>
    </row>
    <row r="135" spans="1:16" ht="22.5" customHeight="1">
      <c r="A135" s="2009"/>
      <c r="B135" s="2010"/>
      <c r="C135" s="2011" t="s">
        <v>964</v>
      </c>
      <c r="D135" s="2012">
        <f>D127-D130</f>
        <v>4147.9916499999999</v>
      </c>
      <c r="E135" s="2010"/>
      <c r="F135" s="2013"/>
      <c r="H135" s="1571" t="s">
        <v>963</v>
      </c>
      <c r="J135" s="1592"/>
      <c r="K135" s="2061">
        <f>D115+D123-D130</f>
        <v>28347.431650000002</v>
      </c>
      <c r="L135" s="1592"/>
      <c r="M135" s="1592"/>
      <c r="N135" s="1592"/>
      <c r="O135" s="1592"/>
    </row>
    <row r="136" spans="1:16">
      <c r="J136" s="1592"/>
      <c r="K136" s="1592"/>
      <c r="L136" s="1592"/>
      <c r="M136" s="1592"/>
      <c r="N136" s="1592"/>
      <c r="O136" s="1592"/>
    </row>
    <row r="137" spans="1:16">
      <c r="B137" s="1570" t="s">
        <v>962</v>
      </c>
      <c r="C137" s="1569">
        <f>E95</f>
        <v>43182</v>
      </c>
      <c r="J137" s="1592"/>
      <c r="K137" s="1592"/>
      <c r="L137" s="1592"/>
      <c r="M137" s="1592"/>
      <c r="N137" s="1592"/>
      <c r="O137" s="1592"/>
    </row>
    <row r="138" spans="1:16">
      <c r="B138" s="1568"/>
      <c r="C138" s="2014" t="s">
        <v>961</v>
      </c>
      <c r="J138" s="1592"/>
      <c r="K138" s="1592"/>
      <c r="L138" s="1592"/>
      <c r="M138" s="1592"/>
      <c r="N138" s="1592"/>
      <c r="O138" s="1592"/>
    </row>
    <row r="139" spans="1:16" ht="90.75" customHeight="1"/>
    <row r="140" spans="1:16" s="2092" customFormat="1" ht="17.25" thickBot="1">
      <c r="H140" s="2093"/>
    </row>
    <row r="141" spans="1:16" ht="16.5" customHeight="1" thickBot="1">
      <c r="A141" s="1879"/>
      <c r="B141" s="1660"/>
      <c r="C141" s="1660"/>
      <c r="D141" s="1685" t="s">
        <v>52</v>
      </c>
      <c r="E141" s="1684">
        <v>43217</v>
      </c>
      <c r="F141" s="1683"/>
      <c r="H141" s="1669"/>
    </row>
    <row r="142" spans="1:16" ht="16.5" customHeight="1">
      <c r="A142" s="1668"/>
      <c r="B142" s="1681" t="s">
        <v>1011</v>
      </c>
      <c r="C142" s="566" t="s">
        <v>1073</v>
      </c>
      <c r="D142" s="1680"/>
      <c r="E142" s="1679"/>
      <c r="F142" s="1676"/>
      <c r="H142" s="1669"/>
      <c r="I142" s="1579"/>
    </row>
    <row r="143" spans="1:16" ht="16.5" customHeight="1">
      <c r="A143" s="1668"/>
      <c r="B143" s="1678" t="s">
        <v>1010</v>
      </c>
      <c r="C143" s="566" t="s">
        <v>1074</v>
      </c>
      <c r="D143" s="622"/>
      <c r="E143" s="1677"/>
      <c r="F143" s="1676"/>
    </row>
    <row r="144" spans="1:16" ht="16.5" customHeight="1">
      <c r="A144" s="1611"/>
      <c r="B144" s="520"/>
      <c r="C144" s="1670" t="s">
        <v>131</v>
      </c>
      <c r="D144" s="625"/>
      <c r="E144" s="1611"/>
      <c r="F144" s="1674"/>
    </row>
    <row r="145" spans="1:17" ht="16.5" customHeight="1">
      <c r="A145" s="1673"/>
      <c r="B145" s="2016" t="s">
        <v>1009</v>
      </c>
      <c r="C145" s="1789" t="s">
        <v>1071</v>
      </c>
      <c r="D145" s="1702"/>
      <c r="E145" s="1702"/>
      <c r="F145" s="2017"/>
      <c r="H145" s="1669"/>
      <c r="I145" s="618"/>
      <c r="J145" s="618"/>
      <c r="K145" s="618"/>
      <c r="L145" s="618"/>
      <c r="M145" s="618"/>
      <c r="N145" s="618"/>
    </row>
    <row r="146" spans="1:17" ht="16.5" customHeight="1">
      <c r="A146" s="1962"/>
      <c r="B146" s="2018"/>
      <c r="C146" s="1785" t="s">
        <v>1072</v>
      </c>
      <c r="D146" s="1611"/>
      <c r="E146" s="1611"/>
      <c r="F146" s="1674"/>
      <c r="I146" s="618"/>
      <c r="J146" s="618"/>
      <c r="K146" s="618"/>
      <c r="L146" s="618"/>
      <c r="M146" s="618"/>
      <c r="N146" s="618"/>
    </row>
    <row r="147" spans="1:17" ht="16.5" customHeight="1">
      <c r="A147" s="2020"/>
      <c r="B147" s="1667" t="s">
        <v>1008</v>
      </c>
      <c r="C147" s="1592" t="s">
        <v>1114</v>
      </c>
      <c r="D147" s="619"/>
      <c r="E147" s="1666"/>
      <c r="F147" s="566"/>
      <c r="I147" s="618"/>
      <c r="J147" s="618"/>
      <c r="K147" s="618"/>
      <c r="L147" s="618"/>
      <c r="M147" s="618"/>
      <c r="N147" s="1655"/>
    </row>
    <row r="148" spans="1:17" ht="16.5" customHeight="1">
      <c r="A148" s="2019"/>
      <c r="B148" s="1663"/>
      <c r="C148" s="1592" t="s">
        <v>1115</v>
      </c>
      <c r="D148" s="1665"/>
      <c r="E148" s="618"/>
      <c r="F148" s="1664"/>
      <c r="I148" s="618"/>
      <c r="J148" s="618"/>
      <c r="K148" s="618"/>
      <c r="L148" s="618"/>
      <c r="M148" s="618"/>
      <c r="N148" s="618"/>
    </row>
    <row r="149" spans="1:17" ht="16.5" customHeight="1">
      <c r="A149" s="2019"/>
      <c r="B149" s="1663"/>
      <c r="C149" s="1592" t="s">
        <v>1113</v>
      </c>
      <c r="D149" s="1609"/>
      <c r="E149" s="581"/>
      <c r="F149" s="581"/>
      <c r="I149" s="618"/>
      <c r="J149" s="618"/>
      <c r="K149" s="618"/>
      <c r="L149" s="618"/>
      <c r="M149" s="618"/>
      <c r="N149" s="618"/>
    </row>
    <row r="150" spans="1:17" ht="16.5" customHeight="1">
      <c r="A150" s="2025"/>
      <c r="B150" s="2010"/>
      <c r="C150" s="2021" t="s">
        <v>1012</v>
      </c>
      <c r="D150" s="2022" t="s">
        <v>1117</v>
      </c>
      <c r="E150" s="2023" t="s">
        <v>367</v>
      </c>
      <c r="F150" s="2024"/>
      <c r="I150" s="618"/>
      <c r="J150" s="618"/>
      <c r="K150" s="618"/>
      <c r="L150" s="618"/>
      <c r="M150" s="618"/>
      <c r="N150" s="618"/>
    </row>
    <row r="151" spans="1:17" s="528" customFormat="1" ht="16.5" customHeight="1">
      <c r="A151" s="1658" t="s">
        <v>304</v>
      </c>
      <c r="B151" s="1657" t="s">
        <v>1116</v>
      </c>
      <c r="C151" s="1946" t="s">
        <v>918</v>
      </c>
      <c r="D151" s="1652"/>
      <c r="E151" s="1652"/>
      <c r="F151" s="1656"/>
      <c r="G151" s="1655"/>
      <c r="H151" s="1627"/>
      <c r="I151" s="566"/>
      <c r="J151" s="1655"/>
      <c r="K151" s="1637"/>
      <c r="M151" s="1637"/>
      <c r="N151" s="566"/>
      <c r="O151" s="566"/>
      <c r="P151" s="566"/>
      <c r="Q151" s="551"/>
    </row>
    <row r="152" spans="1:17" s="1634" customFormat="1" ht="15" customHeight="1">
      <c r="A152" s="1651"/>
      <c r="B152" s="1650" t="s">
        <v>1006</v>
      </c>
      <c r="C152" s="2004" t="str">
        <f>D150</f>
        <v>247</v>
      </c>
      <c r="D152" s="1649" t="s">
        <v>1005</v>
      </c>
      <c r="E152" s="1648">
        <v>43103</v>
      </c>
      <c r="F152" s="1647"/>
      <c r="G152" s="1637"/>
      <c r="H152" s="1627"/>
      <c r="I152" s="581"/>
      <c r="J152" s="581"/>
      <c r="K152" s="2047"/>
      <c r="L152" s="581"/>
      <c r="M152" s="2048"/>
      <c r="N152" s="581"/>
      <c r="O152" s="581"/>
      <c r="P152" s="581"/>
    </row>
    <row r="153" spans="1:17" s="1634" customFormat="1" ht="15" customHeight="1">
      <c r="A153" s="1645"/>
      <c r="B153" s="1644" t="s">
        <v>1004</v>
      </c>
      <c r="C153" s="1992">
        <v>54190.73</v>
      </c>
      <c r="D153" s="1643" t="s">
        <v>168</v>
      </c>
      <c r="E153" s="531"/>
      <c r="F153" s="570"/>
      <c r="G153" s="1637"/>
      <c r="H153" s="1627"/>
      <c r="I153" s="581"/>
      <c r="J153" s="581"/>
      <c r="K153" s="1636"/>
      <c r="L153" s="1636"/>
      <c r="M153" s="2048"/>
      <c r="N153" s="581"/>
      <c r="O153" s="581"/>
      <c r="P153" s="581"/>
    </row>
    <row r="154" spans="1:17" s="1634" customFormat="1" ht="7.5" customHeight="1">
      <c r="A154" s="1998"/>
      <c r="B154" s="1999"/>
      <c r="C154" s="2000"/>
      <c r="D154" s="2001"/>
      <c r="E154" s="2002"/>
      <c r="F154" s="2003"/>
      <c r="G154" s="1637"/>
      <c r="H154" s="1627"/>
      <c r="I154" s="581"/>
      <c r="J154" s="581"/>
      <c r="K154" s="1636"/>
      <c r="L154" s="1636"/>
      <c r="M154" s="2048"/>
      <c r="N154" s="581"/>
      <c r="O154" s="581"/>
      <c r="P154" s="581"/>
    </row>
    <row r="155" spans="1:17" s="1634" customFormat="1" ht="18.75" customHeight="1">
      <c r="A155" s="2035"/>
      <c r="B155" s="2036" t="s">
        <v>1003</v>
      </c>
      <c r="C155" s="2037" t="s">
        <v>1148</v>
      </c>
      <c r="D155" s="2036" t="s">
        <v>1002</v>
      </c>
      <c r="E155" s="2038">
        <v>42851</v>
      </c>
      <c r="F155" s="2039"/>
      <c r="G155" s="1637"/>
      <c r="H155" s="1627"/>
      <c r="I155" s="581"/>
      <c r="J155" s="581"/>
      <c r="K155" s="1636"/>
      <c r="L155" s="1636"/>
      <c r="M155" s="2048"/>
      <c r="N155" s="581"/>
      <c r="O155" s="581"/>
      <c r="P155" s="581"/>
    </row>
    <row r="156" spans="1:17" s="1634" customFormat="1" ht="7.5" customHeight="1">
      <c r="A156" s="2040"/>
      <c r="B156" s="2041"/>
      <c r="C156" s="2042"/>
      <c r="D156" s="2043"/>
      <c r="E156" s="2044"/>
      <c r="F156" s="2045"/>
      <c r="G156" s="1637"/>
      <c r="H156" s="1627"/>
      <c r="I156" s="581"/>
      <c r="J156" s="581"/>
      <c r="K156" s="1636"/>
      <c r="L156" s="1636"/>
      <c r="M156" s="2048"/>
      <c r="N156" s="581"/>
      <c r="O156" s="581"/>
      <c r="P156" s="581"/>
    </row>
    <row r="157" spans="1:17" s="580" customFormat="1" ht="27.75" customHeight="1">
      <c r="A157" s="1631"/>
      <c r="B157" s="1633" t="s">
        <v>1001</v>
      </c>
      <c r="C157" s="1631"/>
      <c r="D157" s="1632" t="s">
        <v>1000</v>
      </c>
      <c r="E157" s="1632" t="s">
        <v>999</v>
      </c>
      <c r="F157" s="1631"/>
      <c r="G157" s="589"/>
      <c r="H157" s="1630"/>
      <c r="I157" s="2049"/>
      <c r="J157" s="618"/>
      <c r="K157" s="2050"/>
      <c r="L157" s="1679"/>
      <c r="M157" s="540"/>
      <c r="N157" s="566"/>
    </row>
    <row r="158" spans="1:17" ht="18.75" customHeight="1">
      <c r="A158" s="1587" t="s">
        <v>998</v>
      </c>
      <c r="B158" s="1625" t="s">
        <v>997</v>
      </c>
      <c r="C158" s="1584"/>
      <c r="D158" s="1584"/>
      <c r="E158" s="1584"/>
      <c r="F158" s="1583"/>
      <c r="I158" s="1668"/>
      <c r="J158" s="676"/>
      <c r="K158" s="1594"/>
      <c r="L158" s="1594"/>
      <c r="M158" s="2051"/>
      <c r="N158" s="566"/>
      <c r="O158" s="1592"/>
    </row>
    <row r="159" spans="1:17" ht="15" customHeight="1">
      <c r="A159" s="1502">
        <v>1</v>
      </c>
      <c r="B159" s="528" t="s">
        <v>996</v>
      </c>
      <c r="C159" s="1579"/>
      <c r="D159" s="1580">
        <v>10084.58</v>
      </c>
      <c r="E159" s="1580"/>
      <c r="F159" s="1578"/>
      <c r="G159" s="1624" t="s">
        <v>995</v>
      </c>
      <c r="I159" s="566"/>
      <c r="J159" s="2069"/>
      <c r="K159" s="2052"/>
      <c r="L159" s="2070"/>
      <c r="M159" s="2071"/>
      <c r="N159" s="659"/>
      <c r="O159" s="1592"/>
    </row>
    <row r="160" spans="1:17" ht="15" customHeight="1">
      <c r="A160" s="1502">
        <v>2</v>
      </c>
      <c r="B160" s="528" t="s">
        <v>994</v>
      </c>
      <c r="C160" s="1579"/>
      <c r="D160" s="1580">
        <v>0</v>
      </c>
      <c r="E160" s="1580"/>
      <c r="F160" s="1578"/>
      <c r="G160" s="1624" t="s">
        <v>993</v>
      </c>
      <c r="I160" s="566"/>
      <c r="J160" s="566"/>
      <c r="K160" s="1616"/>
      <c r="L160" s="2070"/>
      <c r="M160" s="2071"/>
      <c r="N160" s="566"/>
      <c r="O160" s="1592"/>
    </row>
    <row r="161" spans="1:15" ht="15" customHeight="1">
      <c r="A161" s="1502">
        <v>3</v>
      </c>
      <c r="B161" s="528" t="s">
        <v>992</v>
      </c>
      <c r="C161" s="1579"/>
      <c r="D161" s="1616">
        <v>32138.18</v>
      </c>
      <c r="E161" s="1580"/>
      <c r="F161" s="1578"/>
      <c r="G161" s="1624" t="s">
        <v>1125</v>
      </c>
      <c r="I161" s="566"/>
      <c r="J161" s="2053"/>
      <c r="K161" s="1616"/>
      <c r="L161" s="1615"/>
      <c r="M161" s="1594"/>
      <c r="N161" s="1614"/>
      <c r="O161" s="1592"/>
    </row>
    <row r="162" spans="1:15" ht="15" customHeight="1">
      <c r="A162" s="1502">
        <v>4</v>
      </c>
      <c r="B162" s="528" t="s">
        <v>991</v>
      </c>
      <c r="C162" s="1579"/>
      <c r="D162" s="1580">
        <f>D159-D160</f>
        <v>10084.58</v>
      </c>
      <c r="E162" s="1580"/>
      <c r="F162" s="1578"/>
      <c r="H162" s="1571" t="s">
        <v>990</v>
      </c>
      <c r="I162" s="1668"/>
      <c r="J162" s="676"/>
      <c r="K162" s="1594"/>
      <c r="L162" s="1594"/>
      <c r="M162" s="2051"/>
      <c r="N162" s="566"/>
      <c r="O162" s="1592"/>
    </row>
    <row r="163" spans="1:15" ht="15" customHeight="1">
      <c r="A163" s="1577">
        <v>5</v>
      </c>
      <c r="B163" s="1611" t="s">
        <v>989</v>
      </c>
      <c r="C163" s="1574"/>
      <c r="E163" s="1575">
        <f>D161+D162</f>
        <v>42222.76</v>
      </c>
      <c r="F163" s="1573"/>
      <c r="H163" s="1571"/>
      <c r="I163" s="566"/>
      <c r="J163" s="2069"/>
      <c r="K163" s="1616"/>
      <c r="L163" s="2070"/>
      <c r="M163" s="2071"/>
      <c r="N163" s="659"/>
      <c r="O163" s="1592"/>
    </row>
    <row r="164" spans="1:15" ht="18.75" customHeight="1">
      <c r="A164" s="1587" t="s">
        <v>988</v>
      </c>
      <c r="B164" s="1619" t="s">
        <v>987</v>
      </c>
      <c r="C164" s="1584"/>
      <c r="D164" s="1584"/>
      <c r="E164" s="1584"/>
      <c r="F164" s="1583"/>
      <c r="H164" s="1571"/>
      <c r="I164" s="566"/>
      <c r="J164" s="566"/>
      <c r="K164" s="1616"/>
      <c r="L164" s="2070"/>
      <c r="M164" s="2071"/>
      <c r="N164" s="566"/>
      <c r="O164" s="1592"/>
    </row>
    <row r="165" spans="1:15" ht="15" customHeight="1">
      <c r="A165" s="1502">
        <v>1</v>
      </c>
      <c r="B165" s="566" t="s">
        <v>986</v>
      </c>
      <c r="C165" s="1579"/>
      <c r="D165" s="1580">
        <v>0</v>
      </c>
      <c r="E165" s="1579"/>
      <c r="F165" s="1578"/>
      <c r="H165" s="566"/>
      <c r="I165" s="2053"/>
      <c r="J165" s="2062">
        <v>28168.81</v>
      </c>
      <c r="K165" s="2064">
        <v>54190.73</v>
      </c>
      <c r="L165" s="1594"/>
      <c r="N165" s="1614"/>
      <c r="O165" s="1592"/>
    </row>
    <row r="166" spans="1:15" ht="15" customHeight="1">
      <c r="A166" s="1502">
        <v>2</v>
      </c>
      <c r="B166" s="566" t="s">
        <v>985</v>
      </c>
      <c r="C166" s="1579"/>
      <c r="D166" s="1580">
        <v>0</v>
      </c>
      <c r="E166" s="1579"/>
      <c r="F166" s="1578"/>
      <c r="H166" s="2066"/>
      <c r="I166" s="1706"/>
      <c r="J166" s="2063">
        <f>J165*0.1</f>
        <v>2816.8810000000003</v>
      </c>
      <c r="K166" s="2065">
        <f>K165*0.1</f>
        <v>5419.0730000000003</v>
      </c>
      <c r="L166" s="2067"/>
      <c r="N166" s="2072"/>
      <c r="O166" s="1592"/>
    </row>
    <row r="167" spans="1:15" ht="15" customHeight="1">
      <c r="A167" s="1577">
        <v>3</v>
      </c>
      <c r="B167" s="1611" t="s">
        <v>984</v>
      </c>
      <c r="C167" s="1574"/>
      <c r="D167" s="1574"/>
      <c r="E167" s="1580">
        <v>0</v>
      </c>
      <c r="F167" s="1573"/>
      <c r="H167" s="1604"/>
      <c r="I167" s="1594" t="s">
        <v>1126</v>
      </c>
      <c r="J167" s="659">
        <f>SUM(J165:J166)</f>
        <v>30985.691000000003</v>
      </c>
      <c r="K167" s="659">
        <f>SUM(K165:K166)</f>
        <v>59609.803</v>
      </c>
      <c r="L167" s="2053" t="s">
        <v>1127</v>
      </c>
      <c r="N167" s="1679"/>
      <c r="O167" s="1592"/>
    </row>
    <row r="168" spans="1:15" ht="15" customHeight="1">
      <c r="A168" s="1587" t="s">
        <v>983</v>
      </c>
      <c r="B168" s="1586" t="s">
        <v>982</v>
      </c>
      <c r="C168" s="1584"/>
      <c r="D168" s="1584"/>
      <c r="E168" s="1584"/>
      <c r="F168" s="1583"/>
      <c r="H168" s="2066"/>
      <c r="I168" s="1706" t="s">
        <v>1128</v>
      </c>
      <c r="J168" s="2068">
        <f>J167*-0.05</f>
        <v>-1549.2845500000003</v>
      </c>
      <c r="K168" s="2067"/>
      <c r="L168" s="2073"/>
      <c r="N168" s="2074"/>
      <c r="O168" s="1592"/>
    </row>
    <row r="169" spans="1:15" ht="15" customHeight="1">
      <c r="A169" s="1502" t="s">
        <v>981</v>
      </c>
      <c r="B169" s="1581" t="s">
        <v>980</v>
      </c>
      <c r="C169" s="1605">
        <f>D159</f>
        <v>10084.58</v>
      </c>
      <c r="D169" s="1601">
        <f>C169*0.1</f>
        <v>1008.4580000000001</v>
      </c>
      <c r="E169" s="1579"/>
      <c r="F169" s="1578"/>
      <c r="H169" s="1604"/>
      <c r="I169" s="1711" t="s">
        <v>1129</v>
      </c>
      <c r="J169" s="1616">
        <f>SUM(J167:J168)</f>
        <v>29436.406450000002</v>
      </c>
      <c r="K169" s="2053" t="s">
        <v>1124</v>
      </c>
      <c r="L169" s="2053"/>
      <c r="N169" s="2075"/>
      <c r="O169" s="1592"/>
    </row>
    <row r="170" spans="1:15" ht="15" customHeight="1">
      <c r="A170" s="1502" t="s">
        <v>979</v>
      </c>
      <c r="B170" s="1581" t="s">
        <v>978</v>
      </c>
      <c r="C170" s="1602"/>
      <c r="E170" s="1579"/>
      <c r="F170" s="1578"/>
      <c r="H170" s="1571"/>
      <c r="I170" s="566"/>
      <c r="J170" s="1594"/>
      <c r="K170" s="1616"/>
      <c r="L170" s="2053"/>
      <c r="M170" s="566"/>
      <c r="N170" s="566"/>
      <c r="O170" s="1592"/>
    </row>
    <row r="171" spans="1:15" ht="15" customHeight="1">
      <c r="A171" s="1502">
        <v>2</v>
      </c>
      <c r="B171" s="1598" t="s">
        <v>977</v>
      </c>
      <c r="C171" s="1579"/>
      <c r="D171" s="1580">
        <v>3213.82</v>
      </c>
      <c r="E171" s="2207">
        <f>E126</f>
        <v>3213.817</v>
      </c>
      <c r="F171" s="1578"/>
      <c r="H171" s="1571"/>
      <c r="I171" s="528"/>
      <c r="J171" s="1594"/>
      <c r="K171" s="2086" t="s">
        <v>1136</v>
      </c>
      <c r="L171" s="2055">
        <v>8941.4699999999993</v>
      </c>
      <c r="M171" s="2056" t="s">
        <v>1124</v>
      </c>
      <c r="N171" s="2046">
        <f>L171</f>
        <v>8941.4699999999993</v>
      </c>
      <c r="O171" s="2089" t="s">
        <v>1130</v>
      </c>
    </row>
    <row r="172" spans="1:15" ht="15" customHeight="1">
      <c r="A172" s="1577">
        <v>3</v>
      </c>
      <c r="B172" s="1595" t="s">
        <v>976</v>
      </c>
      <c r="C172" s="1574"/>
      <c r="D172" s="1574"/>
      <c r="E172" s="1575">
        <f>D169+D171</f>
        <v>4222.2780000000002</v>
      </c>
      <c r="F172" s="1573"/>
      <c r="H172" s="1571" t="s">
        <v>975</v>
      </c>
      <c r="I172" s="551"/>
      <c r="J172" s="1594"/>
      <c r="K172" s="2087" t="s">
        <v>1138</v>
      </c>
      <c r="L172" s="2046">
        <v>13738.7</v>
      </c>
      <c r="M172" s="2057" t="s">
        <v>1124</v>
      </c>
      <c r="N172" s="2046">
        <v>14932.39</v>
      </c>
      <c r="O172" s="2089" t="s">
        <v>1131</v>
      </c>
    </row>
    <row r="173" spans="1:15" ht="18.75" customHeight="1">
      <c r="C173" s="1589" t="s">
        <v>974</v>
      </c>
      <c r="D173" s="1591">
        <f>D162+D169</f>
        <v>11093.038</v>
      </c>
      <c r="E173" s="1590"/>
      <c r="J173" s="1592"/>
      <c r="K173" s="2090" t="s">
        <v>1137</v>
      </c>
      <c r="L173" s="2088">
        <v>6756.24</v>
      </c>
      <c r="M173" s="2057" t="s">
        <v>1124</v>
      </c>
      <c r="N173" s="2046">
        <v>7111.83</v>
      </c>
      <c r="O173" s="2089" t="s">
        <v>1132</v>
      </c>
    </row>
    <row r="174" spans="1:15" ht="18.75" customHeight="1">
      <c r="C174" s="1590"/>
      <c r="D174" s="1589" t="s">
        <v>973</v>
      </c>
      <c r="E174" s="1588">
        <f>E163+E172</f>
        <v>46445.038</v>
      </c>
      <c r="H174" s="534"/>
      <c r="K174" s="2090" t="s">
        <v>1139</v>
      </c>
      <c r="L174" s="2088">
        <v>4147.99</v>
      </c>
      <c r="M174" s="2186" t="s">
        <v>1124</v>
      </c>
      <c r="N174" s="2088">
        <v>4366.3100000000004</v>
      </c>
      <c r="O174" s="2089" t="s">
        <v>1143</v>
      </c>
    </row>
    <row r="175" spans="1:15" ht="15" customHeight="1">
      <c r="A175" s="1587" t="s">
        <v>972</v>
      </c>
      <c r="B175" s="1586" t="s">
        <v>971</v>
      </c>
      <c r="C175" s="1584"/>
      <c r="D175" s="1585"/>
      <c r="E175" s="1584"/>
      <c r="F175" s="1583"/>
      <c r="H175" s="534"/>
      <c r="K175" s="2090" t="s">
        <v>1140</v>
      </c>
      <c r="L175" s="2088">
        <v>10538.39</v>
      </c>
      <c r="M175" s="2186" t="s">
        <v>1124</v>
      </c>
      <c r="N175" s="1598"/>
      <c r="O175" s="1598"/>
    </row>
    <row r="176" spans="1:15" ht="15" customHeight="1">
      <c r="A176" s="1502">
        <v>1</v>
      </c>
      <c r="B176" s="1579"/>
      <c r="C176" s="1581" t="s">
        <v>970</v>
      </c>
      <c r="D176" s="629">
        <f>D173*0.05</f>
        <v>554.65190000000007</v>
      </c>
      <c r="E176" s="1582"/>
      <c r="F176" s="1578"/>
      <c r="H176" s="534"/>
      <c r="K176" s="2090" t="s">
        <v>1141</v>
      </c>
      <c r="L176" s="2088"/>
      <c r="M176" s="2186" t="s">
        <v>1124</v>
      </c>
      <c r="N176" s="1598"/>
      <c r="O176" s="1598"/>
    </row>
    <row r="177" spans="1:16" ht="15" customHeight="1">
      <c r="A177" s="1502">
        <v>2</v>
      </c>
      <c r="B177" s="1579"/>
      <c r="C177" s="1581" t="s">
        <v>969</v>
      </c>
      <c r="D177" s="1580">
        <f>E132</f>
        <v>1767.5968500000001</v>
      </c>
      <c r="E177" s="2221">
        <f>E132</f>
        <v>1767.5968500000001</v>
      </c>
      <c r="F177" s="1578"/>
      <c r="J177" s="2091"/>
      <c r="K177" s="2058" t="s">
        <v>1142</v>
      </c>
      <c r="L177" s="2059"/>
      <c r="M177" s="1722" t="s">
        <v>1124</v>
      </c>
      <c r="N177" s="1595"/>
      <c r="O177" s="1595"/>
      <c r="P177" s="1574"/>
    </row>
    <row r="178" spans="1:16" ht="15" customHeight="1">
      <c r="A178" s="1502">
        <v>3</v>
      </c>
      <c r="B178" s="1579"/>
      <c r="C178" s="1581" t="s">
        <v>968</v>
      </c>
      <c r="E178" s="2046">
        <f>SUM(D176:D177)</f>
        <v>2322.2487500000002</v>
      </c>
      <c r="F178" s="1578"/>
      <c r="H178" s="1571" t="s">
        <v>967</v>
      </c>
      <c r="J178" s="1592"/>
      <c r="K178" s="1592"/>
      <c r="L178" s="2061">
        <f>SUM(L171:L177)</f>
        <v>44122.789999999994</v>
      </c>
      <c r="M178" s="1592" t="s">
        <v>1124</v>
      </c>
      <c r="N178" s="2061">
        <f>SUM(N171:N177)</f>
        <v>35352</v>
      </c>
      <c r="O178" s="1592" t="s">
        <v>239</v>
      </c>
    </row>
    <row r="179" spans="1:16" ht="15" customHeight="1">
      <c r="A179" s="1502">
        <v>4</v>
      </c>
      <c r="B179" s="1579"/>
      <c r="C179" s="1581" t="s">
        <v>966</v>
      </c>
      <c r="D179" s="1580">
        <v>0</v>
      </c>
      <c r="E179" s="1579"/>
      <c r="F179" s="1578"/>
      <c r="J179" s="1592"/>
      <c r="K179" s="1592"/>
      <c r="L179" s="1592"/>
      <c r="M179" s="1592"/>
      <c r="N179" s="2061">
        <f>N178/1.1</f>
        <v>32138.181818181816</v>
      </c>
      <c r="O179" s="1592" t="s">
        <v>1144</v>
      </c>
    </row>
    <row r="180" spans="1:16" ht="15" customHeight="1">
      <c r="A180" s="1577">
        <v>5</v>
      </c>
      <c r="B180" s="1574"/>
      <c r="C180" s="1576" t="s">
        <v>965</v>
      </c>
      <c r="D180" s="1575">
        <v>0</v>
      </c>
      <c r="E180" s="1574"/>
      <c r="F180" s="1573"/>
      <c r="J180" s="1592"/>
      <c r="K180" s="1592"/>
      <c r="L180" s="1592"/>
      <c r="M180" s="1592"/>
      <c r="N180" s="1592"/>
      <c r="O180" s="1592"/>
    </row>
    <row r="181" spans="1:16" ht="22.5" customHeight="1">
      <c r="A181" s="2009"/>
      <c r="B181" s="2010"/>
      <c r="C181" s="2011" t="s">
        <v>964</v>
      </c>
      <c r="D181" s="2012">
        <f>D173-D176</f>
        <v>10538.3861</v>
      </c>
      <c r="E181" s="2010"/>
      <c r="F181" s="2013"/>
      <c r="H181" s="1571" t="s">
        <v>963</v>
      </c>
      <c r="J181" s="1592"/>
      <c r="K181" s="2061">
        <f>D161+D169-D176</f>
        <v>32591.986099999998</v>
      </c>
      <c r="L181" s="1592"/>
      <c r="M181" s="1592"/>
      <c r="N181" s="1592"/>
      <c r="O181" s="1592"/>
    </row>
    <row r="182" spans="1:16">
      <c r="J182" s="1592"/>
      <c r="K182" s="1592"/>
      <c r="L182" s="1592"/>
      <c r="M182" s="1592"/>
      <c r="N182" s="1592"/>
      <c r="O182" s="1592"/>
    </row>
    <row r="183" spans="1:16">
      <c r="B183" s="1570" t="s">
        <v>962</v>
      </c>
      <c r="C183" s="1569">
        <f>E141</f>
        <v>43217</v>
      </c>
      <c r="J183" s="1592"/>
      <c r="K183" s="1592"/>
      <c r="L183" s="1592"/>
      <c r="M183" s="1592"/>
      <c r="N183" s="1592"/>
      <c r="O183" s="1592"/>
    </row>
    <row r="184" spans="1:16">
      <c r="B184" s="1568"/>
      <c r="C184" s="2014" t="s">
        <v>961</v>
      </c>
      <c r="J184" s="1592"/>
      <c r="K184" s="1592"/>
      <c r="L184" s="1592"/>
      <c r="M184" s="1592"/>
      <c r="N184" s="1592"/>
      <c r="O184" s="1592"/>
    </row>
    <row r="185" spans="1:16" ht="90.75" customHeight="1"/>
    <row r="186" spans="1:16" s="2092" customFormat="1" ht="17.25" thickBot="1">
      <c r="H186" s="2093"/>
    </row>
    <row r="187" spans="1:16" ht="16.5" customHeight="1" thickBot="1">
      <c r="A187" s="1879"/>
      <c r="B187" s="1660"/>
      <c r="C187" s="1660"/>
      <c r="D187" s="1685" t="s">
        <v>52</v>
      </c>
      <c r="E187" s="1684">
        <v>43267</v>
      </c>
      <c r="F187" s="1683"/>
      <c r="H187" s="1669"/>
    </row>
    <row r="188" spans="1:16" ht="16.5" customHeight="1">
      <c r="A188" s="1668"/>
      <c r="B188" s="1681" t="s">
        <v>1011</v>
      </c>
      <c r="C188" s="566" t="s">
        <v>1073</v>
      </c>
      <c r="D188" s="1680"/>
      <c r="E188" s="1679"/>
      <c r="F188" s="1676"/>
      <c r="H188" s="1669"/>
      <c r="I188" s="1579"/>
    </row>
    <row r="189" spans="1:16" ht="16.5" customHeight="1">
      <c r="A189" s="1668"/>
      <c r="B189" s="1678" t="s">
        <v>1010</v>
      </c>
      <c r="C189" s="566" t="s">
        <v>1074</v>
      </c>
      <c r="D189" s="622"/>
      <c r="E189" s="1677"/>
      <c r="F189" s="1676"/>
    </row>
    <row r="190" spans="1:16" ht="16.5" customHeight="1">
      <c r="A190" s="1611"/>
      <c r="B190" s="520"/>
      <c r="C190" s="1670" t="s">
        <v>131</v>
      </c>
      <c r="D190" s="625"/>
      <c r="E190" s="1611"/>
      <c r="F190" s="1674"/>
    </row>
    <row r="191" spans="1:16" ht="16.5" customHeight="1">
      <c r="A191" s="1673"/>
      <c r="B191" s="2016" t="s">
        <v>1009</v>
      </c>
      <c r="C191" s="1789" t="s">
        <v>1071</v>
      </c>
      <c r="D191" s="1702"/>
      <c r="E191" s="1702"/>
      <c r="F191" s="2017"/>
      <c r="H191" s="1669"/>
      <c r="I191" s="618"/>
      <c r="J191" s="618"/>
      <c r="K191" s="618"/>
      <c r="L191" s="618"/>
      <c r="M191" s="618"/>
      <c r="N191" s="618"/>
    </row>
    <row r="192" spans="1:16" ht="16.5" customHeight="1">
      <c r="A192" s="1962"/>
      <c r="B192" s="2018"/>
      <c r="C192" s="1785" t="s">
        <v>1072</v>
      </c>
      <c r="D192" s="1611"/>
      <c r="E192" s="1611"/>
      <c r="F192" s="1674"/>
      <c r="I192" s="618"/>
      <c r="J192" s="618"/>
      <c r="K192" s="618"/>
      <c r="L192" s="618"/>
      <c r="M192" s="618"/>
      <c r="N192" s="618"/>
    </row>
    <row r="193" spans="1:17" ht="16.5" customHeight="1">
      <c r="A193" s="2020"/>
      <c r="B193" s="1667" t="s">
        <v>1008</v>
      </c>
      <c r="C193" s="1592" t="s">
        <v>1114</v>
      </c>
      <c r="D193" s="619"/>
      <c r="E193" s="1666"/>
      <c r="F193" s="566"/>
      <c r="I193" s="618"/>
      <c r="J193" s="618"/>
      <c r="K193" s="618"/>
      <c r="L193" s="618"/>
      <c r="M193" s="618"/>
      <c r="N193" s="1655"/>
    </row>
    <row r="194" spans="1:17" ht="16.5" customHeight="1">
      <c r="A194" s="2019"/>
      <c r="B194" s="1663"/>
      <c r="C194" s="1592" t="s">
        <v>1115</v>
      </c>
      <c r="D194" s="1665"/>
      <c r="E194" s="618"/>
      <c r="F194" s="1664"/>
      <c r="I194" s="618"/>
      <c r="J194" s="618"/>
      <c r="K194" s="618"/>
      <c r="L194" s="618"/>
      <c r="M194" s="618"/>
      <c r="N194" s="618"/>
    </row>
    <row r="195" spans="1:17" ht="16.5" customHeight="1">
      <c r="A195" s="2019"/>
      <c r="B195" s="1663"/>
      <c r="C195" s="1592" t="s">
        <v>1113</v>
      </c>
      <c r="D195" s="1609"/>
      <c r="E195" s="581"/>
      <c r="F195" s="581"/>
      <c r="I195" s="618"/>
      <c r="J195" s="618"/>
      <c r="K195" s="618"/>
      <c r="L195" s="618"/>
      <c r="M195" s="618"/>
      <c r="N195" s="618"/>
    </row>
    <row r="196" spans="1:17" ht="16.5" customHeight="1">
      <c r="A196" s="2025"/>
      <c r="B196" s="2010"/>
      <c r="C196" s="2021" t="s">
        <v>1012</v>
      </c>
      <c r="D196" s="2022" t="s">
        <v>1117</v>
      </c>
      <c r="E196" s="2023" t="s">
        <v>365</v>
      </c>
      <c r="F196" s="2024"/>
      <c r="I196" s="618"/>
      <c r="J196" s="618"/>
      <c r="K196" s="618"/>
      <c r="L196" s="618"/>
      <c r="M196" s="618"/>
      <c r="N196" s="618"/>
    </row>
    <row r="197" spans="1:17" s="528" customFormat="1" ht="16.5" customHeight="1">
      <c r="A197" s="1658" t="s">
        <v>304</v>
      </c>
      <c r="B197" s="1657" t="s">
        <v>1116</v>
      </c>
      <c r="C197" s="1946" t="s">
        <v>918</v>
      </c>
      <c r="D197" s="1652"/>
      <c r="E197" s="1652"/>
      <c r="F197" s="1656"/>
      <c r="G197" s="1655"/>
      <c r="H197" s="1627"/>
      <c r="I197" s="566"/>
      <c r="J197" s="1655"/>
      <c r="K197" s="1637"/>
      <c r="M197" s="1637"/>
      <c r="N197" s="566"/>
      <c r="O197" s="566"/>
      <c r="P197" s="566"/>
      <c r="Q197" s="551"/>
    </row>
    <row r="198" spans="1:17" s="1634" customFormat="1" ht="15" customHeight="1">
      <c r="A198" s="1651"/>
      <c r="B198" s="1650" t="s">
        <v>1006</v>
      </c>
      <c r="C198" s="2004" t="str">
        <f>D196</f>
        <v>247</v>
      </c>
      <c r="D198" s="1649" t="s">
        <v>1005</v>
      </c>
      <c r="E198" s="1648">
        <v>43103</v>
      </c>
      <c r="F198" s="1647"/>
      <c r="G198" s="1637"/>
      <c r="H198" s="1627"/>
      <c r="I198" s="581"/>
      <c r="J198" s="581"/>
      <c r="K198" s="2047"/>
      <c r="L198" s="581"/>
      <c r="M198" s="2048"/>
      <c r="N198" s="581"/>
      <c r="O198" s="581"/>
      <c r="P198" s="581"/>
    </row>
    <row r="199" spans="1:17" s="1634" customFormat="1" ht="15" customHeight="1">
      <c r="A199" s="2182"/>
      <c r="B199" s="1772" t="s">
        <v>1004</v>
      </c>
      <c r="C199" s="2183">
        <v>54190.73</v>
      </c>
      <c r="D199" s="1627" t="s">
        <v>1200</v>
      </c>
      <c r="E199" s="528"/>
      <c r="F199" s="2184"/>
      <c r="G199" s="1637"/>
      <c r="H199" s="1627"/>
      <c r="I199" s="581"/>
      <c r="J199" s="581"/>
      <c r="K199" s="1636"/>
      <c r="L199" s="1636"/>
      <c r="M199" s="2048"/>
      <c r="N199" s="581"/>
      <c r="O199" s="581"/>
      <c r="P199" s="581"/>
    </row>
    <row r="200" spans="1:17" s="1634" customFormat="1" ht="15" customHeight="1">
      <c r="A200" s="2182"/>
      <c r="B200" s="1772"/>
      <c r="C200" s="2183">
        <v>14102.14</v>
      </c>
      <c r="D200" s="1627" t="s">
        <v>1201</v>
      </c>
      <c r="E200" s="528"/>
      <c r="F200" s="2184"/>
      <c r="G200" s="1637"/>
      <c r="H200" s="1627"/>
      <c r="I200" s="581"/>
      <c r="J200" s="581"/>
      <c r="K200" s="1636"/>
      <c r="L200" s="1636"/>
      <c r="M200" s="2048"/>
      <c r="N200" s="581"/>
      <c r="O200" s="581"/>
      <c r="P200" s="581"/>
    </row>
    <row r="201" spans="1:17" s="1634" customFormat="1" ht="7.5" customHeight="1">
      <c r="A201" s="1645"/>
      <c r="B201" s="1644"/>
      <c r="C201" s="1992"/>
      <c r="D201" s="1643"/>
      <c r="E201" s="531"/>
      <c r="F201" s="570"/>
      <c r="G201" s="1637"/>
      <c r="H201" s="1627"/>
      <c r="I201" s="581"/>
      <c r="J201" s="581"/>
      <c r="K201" s="1636"/>
      <c r="L201" s="1636"/>
      <c r="M201" s="2048"/>
      <c r="N201" s="581"/>
      <c r="O201" s="581"/>
      <c r="P201" s="581"/>
    </row>
    <row r="202" spans="1:17" s="1634" customFormat="1" ht="21" customHeight="1">
      <c r="A202" s="2182"/>
      <c r="B202" s="1772"/>
      <c r="C202" s="2183">
        <f>SUM(C199:C201)</f>
        <v>68292.87</v>
      </c>
      <c r="D202" s="1627" t="s">
        <v>1203</v>
      </c>
      <c r="E202" s="528"/>
      <c r="F202" s="2184"/>
      <c r="G202" s="1637"/>
      <c r="H202" s="1627"/>
      <c r="I202" s="581"/>
      <c r="J202" s="581"/>
      <c r="K202" s="1636"/>
      <c r="L202" s="1636"/>
      <c r="M202" s="2048"/>
      <c r="N202" s="581"/>
      <c r="O202" s="581"/>
      <c r="P202" s="581"/>
    </row>
    <row r="203" spans="1:17" s="1634" customFormat="1" ht="7.5" customHeight="1">
      <c r="A203" s="1998"/>
      <c r="B203" s="1999"/>
      <c r="C203" s="2000"/>
      <c r="D203" s="2001"/>
      <c r="E203" s="2002"/>
      <c r="F203" s="2003"/>
      <c r="G203" s="1637"/>
      <c r="H203" s="1627"/>
      <c r="I203" s="581"/>
      <c r="J203" s="581"/>
      <c r="K203" s="1636"/>
      <c r="L203" s="1636"/>
      <c r="M203" s="2048"/>
      <c r="N203" s="581"/>
      <c r="O203" s="581"/>
      <c r="P203" s="581"/>
    </row>
    <row r="204" spans="1:17" s="1634" customFormat="1" ht="18.75" customHeight="1">
      <c r="A204" s="2035"/>
      <c r="B204" s="2036" t="s">
        <v>1003</v>
      </c>
      <c r="C204" s="2037" t="s">
        <v>1202</v>
      </c>
      <c r="D204" s="2036" t="s">
        <v>1002</v>
      </c>
      <c r="E204" s="2038">
        <v>42894</v>
      </c>
      <c r="F204" s="2039"/>
      <c r="G204" s="1637"/>
      <c r="H204" s="1627"/>
      <c r="I204" s="581"/>
      <c r="J204" s="581"/>
      <c r="K204" s="1636"/>
      <c r="L204" s="1636"/>
      <c r="M204" s="2048"/>
      <c r="N204" s="581"/>
      <c r="O204" s="581"/>
      <c r="P204" s="581"/>
    </row>
    <row r="205" spans="1:17" s="1634" customFormat="1" ht="7.5" customHeight="1">
      <c r="A205" s="2040"/>
      <c r="B205" s="2041"/>
      <c r="C205" s="2042"/>
      <c r="D205" s="2043"/>
      <c r="E205" s="2044"/>
      <c r="F205" s="2045"/>
      <c r="G205" s="1637"/>
      <c r="H205" s="1627"/>
      <c r="I205" s="581"/>
      <c r="J205" s="581"/>
      <c r="K205" s="1636"/>
      <c r="L205" s="1636"/>
      <c r="M205" s="2048"/>
      <c r="N205" s="581"/>
      <c r="O205" s="581"/>
      <c r="P205" s="581"/>
    </row>
    <row r="206" spans="1:17" s="580" customFormat="1" ht="27.75" customHeight="1">
      <c r="A206" s="1631"/>
      <c r="B206" s="1633" t="s">
        <v>1001</v>
      </c>
      <c r="C206" s="1631"/>
      <c r="D206" s="1632" t="s">
        <v>1000</v>
      </c>
      <c r="E206" s="1632" t="s">
        <v>999</v>
      </c>
      <c r="F206" s="1631"/>
      <c r="G206" s="589"/>
      <c r="H206" s="1630"/>
      <c r="I206" s="2049"/>
      <c r="J206" s="618"/>
      <c r="K206" s="2050"/>
      <c r="L206" s="1679"/>
      <c r="M206" s="540"/>
      <c r="N206" s="566"/>
    </row>
    <row r="207" spans="1:17" ht="18.75" customHeight="1">
      <c r="A207" s="1587" t="s">
        <v>998</v>
      </c>
      <c r="B207" s="1625" t="s">
        <v>997</v>
      </c>
      <c r="C207" s="1584"/>
      <c r="D207" s="1584"/>
      <c r="E207" s="1584"/>
      <c r="F207" s="1583"/>
      <c r="I207" s="1668"/>
      <c r="J207" s="676"/>
      <c r="K207" s="1594"/>
      <c r="L207" s="1594"/>
      <c r="M207" s="2051"/>
      <c r="N207" s="566"/>
      <c r="O207" s="1592"/>
    </row>
    <row r="208" spans="1:17" ht="15" customHeight="1">
      <c r="A208" s="1502">
        <v>1</v>
      </c>
      <c r="B208" s="528" t="s">
        <v>996</v>
      </c>
      <c r="C208" s="1579"/>
      <c r="D208" s="1580">
        <v>10684.36</v>
      </c>
      <c r="E208" s="1580"/>
      <c r="F208" s="1578"/>
      <c r="G208" s="1624" t="s">
        <v>995</v>
      </c>
      <c r="I208" s="566"/>
      <c r="J208" s="2069"/>
      <c r="K208" s="2052"/>
      <c r="L208" s="2070"/>
      <c r="M208" s="2071"/>
      <c r="N208" s="659"/>
      <c r="O208" s="1592"/>
    </row>
    <row r="209" spans="1:16" ht="15" customHeight="1">
      <c r="A209" s="1502">
        <v>2</v>
      </c>
      <c r="B209" s="528" t="s">
        <v>994</v>
      </c>
      <c r="C209" s="1579"/>
      <c r="D209" s="1580">
        <v>0</v>
      </c>
      <c r="E209" s="1580"/>
      <c r="F209" s="1578"/>
      <c r="G209" s="1624" t="s">
        <v>993</v>
      </c>
      <c r="I209" s="566"/>
      <c r="J209" s="566"/>
      <c r="K209" s="1616"/>
      <c r="L209" s="2070"/>
      <c r="M209" s="2071"/>
      <c r="N209" s="566"/>
      <c r="O209" s="1592"/>
    </row>
    <row r="210" spans="1:16" ht="15" customHeight="1">
      <c r="A210" s="1502">
        <v>3</v>
      </c>
      <c r="B210" s="528" t="s">
        <v>992</v>
      </c>
      <c r="C210" s="1579"/>
      <c r="D210" s="1616">
        <v>42222.76</v>
      </c>
      <c r="E210" s="1580"/>
      <c r="F210" s="1578"/>
      <c r="G210" s="1624" t="s">
        <v>1125</v>
      </c>
      <c r="I210" s="566"/>
      <c r="J210" s="2053"/>
      <c r="K210" s="1616"/>
      <c r="L210" s="1615"/>
      <c r="M210" s="1594"/>
      <c r="N210" s="1614"/>
      <c r="O210" s="1592"/>
    </row>
    <row r="211" spans="1:16" ht="15" customHeight="1">
      <c r="A211" s="1502">
        <v>4</v>
      </c>
      <c r="B211" s="528" t="s">
        <v>991</v>
      </c>
      <c r="C211" s="1579"/>
      <c r="D211" s="1580">
        <f>D208-D209</f>
        <v>10684.36</v>
      </c>
      <c r="E211" s="1580"/>
      <c r="F211" s="1578"/>
      <c r="H211" s="1571" t="s">
        <v>990</v>
      </c>
      <c r="I211" s="1668"/>
      <c r="J211" s="676"/>
      <c r="K211" s="1594"/>
      <c r="L211" s="1594"/>
      <c r="M211" s="2051"/>
      <c r="N211" s="566"/>
      <c r="O211" s="1592"/>
    </row>
    <row r="212" spans="1:16" ht="15" customHeight="1">
      <c r="A212" s="1577">
        <v>5</v>
      </c>
      <c r="B212" s="1611" t="s">
        <v>989</v>
      </c>
      <c r="C212" s="1574"/>
      <c r="E212" s="2187">
        <f>D210+D211</f>
        <v>52907.12</v>
      </c>
      <c r="F212" s="1573"/>
      <c r="H212" s="1571"/>
      <c r="I212" s="566"/>
      <c r="J212" s="2069"/>
      <c r="K212" s="1616"/>
      <c r="L212" s="2070"/>
      <c r="M212" s="2071"/>
      <c r="N212" s="659"/>
      <c r="O212" s="1592"/>
    </row>
    <row r="213" spans="1:16" ht="18.75" customHeight="1">
      <c r="A213" s="1587" t="s">
        <v>988</v>
      </c>
      <c r="B213" s="1619" t="s">
        <v>987</v>
      </c>
      <c r="C213" s="1584"/>
      <c r="D213" s="1584"/>
      <c r="E213" s="1584"/>
      <c r="F213" s="1584"/>
      <c r="G213" s="1579"/>
      <c r="H213" s="2226"/>
      <c r="I213" s="566"/>
      <c r="J213" s="566"/>
      <c r="K213" s="1616"/>
      <c r="L213" s="2070"/>
      <c r="M213" s="2071"/>
      <c r="N213" s="566"/>
      <c r="O213" s="1592"/>
    </row>
    <row r="214" spans="1:16" ht="15" customHeight="1">
      <c r="A214" s="1502">
        <v>1</v>
      </c>
      <c r="B214" s="566" t="s">
        <v>986</v>
      </c>
      <c r="C214" s="1579"/>
      <c r="D214" s="1580">
        <v>0</v>
      </c>
      <c r="E214" s="1579"/>
      <c r="F214" s="1579"/>
      <c r="G214" s="1579"/>
      <c r="H214" s="566"/>
      <c r="I214" s="2053"/>
      <c r="J214" s="1616"/>
      <c r="K214" s="1616"/>
      <c r="L214" s="1594"/>
      <c r="M214" s="1579"/>
      <c r="N214" s="1614"/>
      <c r="O214" s="1592"/>
    </row>
    <row r="215" spans="1:16" ht="15" customHeight="1">
      <c r="A215" s="1502">
        <v>2</v>
      </c>
      <c r="B215" s="566" t="s">
        <v>985</v>
      </c>
      <c r="C215" s="1579"/>
      <c r="D215" s="1580">
        <v>0</v>
      </c>
      <c r="E215" s="1579"/>
      <c r="F215" s="1579"/>
      <c r="G215" s="1579"/>
      <c r="H215" s="1604"/>
      <c r="I215" s="1711"/>
      <c r="J215" s="1616"/>
      <c r="K215" s="1616"/>
      <c r="L215" s="2053"/>
      <c r="M215" s="1579"/>
      <c r="N215" s="2072"/>
      <c r="O215" s="1592"/>
    </row>
    <row r="216" spans="1:16" ht="15" customHeight="1">
      <c r="A216" s="1577">
        <v>3</v>
      </c>
      <c r="B216" s="1611" t="s">
        <v>984</v>
      </c>
      <c r="C216" s="1574"/>
      <c r="D216" s="1574"/>
      <c r="E216" s="1580">
        <v>0</v>
      </c>
      <c r="F216" s="1574"/>
      <c r="G216" s="1579"/>
      <c r="H216" s="1604"/>
      <c r="I216" s="1594"/>
      <c r="J216" s="659"/>
      <c r="K216" s="659"/>
      <c r="L216" s="2053"/>
      <c r="M216" s="1579"/>
      <c r="N216" s="1679"/>
      <c r="O216" s="1592"/>
    </row>
    <row r="217" spans="1:16" ht="15" customHeight="1">
      <c r="A217" s="2208" t="s">
        <v>983</v>
      </c>
      <c r="B217" s="2209" t="s">
        <v>982</v>
      </c>
      <c r="C217" s="2034"/>
      <c r="D217" s="2034"/>
      <c r="E217" s="2034"/>
      <c r="F217" s="2210"/>
      <c r="G217" s="1579"/>
      <c r="H217" s="1604"/>
      <c r="I217" s="1711"/>
      <c r="J217" s="1616"/>
      <c r="K217" s="566"/>
      <c r="L217" s="1594" t="s">
        <v>0</v>
      </c>
      <c r="M217" s="1622" t="s">
        <v>25</v>
      </c>
      <c r="N217" s="2074"/>
      <c r="O217" s="1592"/>
    </row>
    <row r="218" spans="1:16" ht="15" customHeight="1">
      <c r="A218" s="2211" t="s">
        <v>981</v>
      </c>
      <c r="B218" s="2212" t="s">
        <v>980</v>
      </c>
      <c r="C218" s="2205">
        <f>D208</f>
        <v>10684.36</v>
      </c>
      <c r="D218" s="2213">
        <f>C218*0.1</f>
        <v>1068.4360000000001</v>
      </c>
      <c r="E218" s="2095"/>
      <c r="F218" s="2214"/>
      <c r="G218" s="1579"/>
      <c r="H218" s="1604"/>
      <c r="I218" s="1711"/>
      <c r="J218" s="1616"/>
      <c r="K218" s="1611"/>
      <c r="L218" s="1971">
        <f>C202</f>
        <v>68292.87</v>
      </c>
      <c r="M218" s="630">
        <f>L218*0.1</f>
        <v>6829.2870000000003</v>
      </c>
      <c r="N218" s="2224"/>
      <c r="O218" s="2225"/>
      <c r="P218" s="2225"/>
    </row>
    <row r="219" spans="1:16" ht="15" customHeight="1">
      <c r="A219" s="2211" t="s">
        <v>979</v>
      </c>
      <c r="B219" s="2212" t="s">
        <v>978</v>
      </c>
      <c r="C219" s="2206"/>
      <c r="D219" s="2095"/>
      <c r="E219" s="2095"/>
      <c r="F219" s="2214"/>
      <c r="H219" s="1571"/>
      <c r="I219" s="566"/>
      <c r="J219" s="1594"/>
      <c r="K219" s="659"/>
      <c r="L219" s="1970">
        <f>L218+M218</f>
        <v>75122.156999999992</v>
      </c>
      <c r="M219" s="1970" t="s">
        <v>1124</v>
      </c>
      <c r="N219" s="1970"/>
      <c r="O219" s="2225"/>
      <c r="P219" s="2225"/>
    </row>
    <row r="220" spans="1:16" ht="15" customHeight="1">
      <c r="A220" s="2211">
        <v>2</v>
      </c>
      <c r="B220" s="2215" t="s">
        <v>977</v>
      </c>
      <c r="C220" s="2095"/>
      <c r="D220" s="2216">
        <v>4222.28</v>
      </c>
      <c r="E220" s="2237">
        <f>E172</f>
        <v>4222.2780000000002</v>
      </c>
      <c r="F220" s="2214"/>
      <c r="H220" s="1571"/>
      <c r="I220" s="528"/>
      <c r="J220" s="1594"/>
      <c r="K220" s="2227" t="s">
        <v>1136</v>
      </c>
      <c r="L220" s="2228">
        <v>8941.4699999999993</v>
      </c>
      <c r="M220" s="2229" t="s">
        <v>1124</v>
      </c>
      <c r="N220" s="2088">
        <f>L220</f>
        <v>8941.4699999999993</v>
      </c>
      <c r="O220" s="2088" t="s">
        <v>1130</v>
      </c>
      <c r="P220" s="2225"/>
    </row>
    <row r="221" spans="1:16" ht="15" customHeight="1">
      <c r="A221" s="2217">
        <v>3</v>
      </c>
      <c r="B221" s="2218" t="s">
        <v>976</v>
      </c>
      <c r="C221" s="2113"/>
      <c r="D221" s="2113"/>
      <c r="E221" s="2219">
        <f>D218+D220</f>
        <v>5290.7160000000003</v>
      </c>
      <c r="F221" s="2220"/>
      <c r="H221" s="1571" t="s">
        <v>975</v>
      </c>
      <c r="I221" s="551"/>
      <c r="J221" s="1594"/>
      <c r="K221" s="2230" t="s">
        <v>1138</v>
      </c>
      <c r="L221" s="629">
        <v>13738.7</v>
      </c>
      <c r="M221" s="2231" t="s">
        <v>1124</v>
      </c>
      <c r="N221" s="2088">
        <v>14932.39</v>
      </c>
      <c r="O221" s="2088" t="s">
        <v>1131</v>
      </c>
      <c r="P221" s="2225"/>
    </row>
    <row r="222" spans="1:16" ht="18.75" customHeight="1">
      <c r="C222" s="1589" t="s">
        <v>974</v>
      </c>
      <c r="D222" s="1591">
        <f>D211+D218</f>
        <v>11752.796</v>
      </c>
      <c r="E222" s="1590"/>
      <c r="J222" s="1592"/>
      <c r="K222" s="2090" t="s">
        <v>1137</v>
      </c>
      <c r="L222" s="629">
        <v>6756.24</v>
      </c>
      <c r="M222" s="2231" t="s">
        <v>1124</v>
      </c>
      <c r="N222" s="2088">
        <v>7111.83</v>
      </c>
      <c r="O222" s="2088" t="s">
        <v>1132</v>
      </c>
      <c r="P222" s="2225"/>
    </row>
    <row r="223" spans="1:16" ht="18.75" customHeight="1">
      <c r="C223" s="1590"/>
      <c r="D223" s="1589" t="s">
        <v>973</v>
      </c>
      <c r="E223" s="1588">
        <f>E212+E221</f>
        <v>58197.836000000003</v>
      </c>
      <c r="H223" s="534"/>
      <c r="K223" s="2090" t="s">
        <v>1139</v>
      </c>
      <c r="L223" s="629">
        <v>4147.99</v>
      </c>
      <c r="M223" s="2231" t="s">
        <v>1124</v>
      </c>
      <c r="N223" s="2088">
        <v>4366.3100000000004</v>
      </c>
      <c r="O223" s="2088" t="s">
        <v>1143</v>
      </c>
      <c r="P223" s="2225"/>
    </row>
    <row r="224" spans="1:16" ht="15" customHeight="1">
      <c r="A224" s="1587" t="s">
        <v>972</v>
      </c>
      <c r="B224" s="1586" t="s">
        <v>971</v>
      </c>
      <c r="C224" s="1584"/>
      <c r="D224" s="1585"/>
      <c r="E224" s="1584"/>
      <c r="F224" s="1583"/>
      <c r="H224" s="534"/>
      <c r="K224" s="2090" t="s">
        <v>1140</v>
      </c>
      <c r="L224" s="629">
        <v>10538.39</v>
      </c>
      <c r="M224" s="2231" t="s">
        <v>1124</v>
      </c>
      <c r="N224" s="2088">
        <v>11093.04</v>
      </c>
      <c r="O224" s="2088" t="s">
        <v>1205</v>
      </c>
      <c r="P224" s="2225"/>
    </row>
    <row r="225" spans="1:16" ht="15" customHeight="1">
      <c r="A225" s="1502">
        <v>1</v>
      </c>
      <c r="B225" s="1579"/>
      <c r="C225" s="1581" t="s">
        <v>970</v>
      </c>
      <c r="D225" s="629">
        <f>D222*0.05</f>
        <v>587.63980000000004</v>
      </c>
      <c r="E225" s="1582"/>
      <c r="F225" s="1578"/>
      <c r="H225" s="534"/>
      <c r="K225" s="2090" t="s">
        <v>1141</v>
      </c>
      <c r="L225" s="629">
        <v>11165.16</v>
      </c>
      <c r="M225" s="2231" t="s">
        <v>1124</v>
      </c>
      <c r="N225" s="2088">
        <v>11752.8</v>
      </c>
      <c r="O225" s="2088" t="s">
        <v>1206</v>
      </c>
      <c r="P225" s="2225"/>
    </row>
    <row r="226" spans="1:16" ht="15" customHeight="1">
      <c r="A226" s="1502">
        <v>2</v>
      </c>
      <c r="B226" s="1579"/>
      <c r="C226" s="1581" t="s">
        <v>969</v>
      </c>
      <c r="D226" s="1580">
        <v>2322.25</v>
      </c>
      <c r="E226" s="2236">
        <f>E178</f>
        <v>2322.2487500000002</v>
      </c>
      <c r="F226" s="1578"/>
      <c r="J226" s="2091"/>
      <c r="K226" s="2090" t="s">
        <v>1142</v>
      </c>
      <c r="L226" s="629"/>
      <c r="M226" s="2231" t="s">
        <v>1124</v>
      </c>
      <c r="N226" s="2235"/>
      <c r="O226" s="2088"/>
      <c r="P226" s="2088"/>
    </row>
    <row r="227" spans="1:16" ht="15" customHeight="1">
      <c r="A227" s="1502">
        <v>3</v>
      </c>
      <c r="B227" s="1579"/>
      <c r="C227" s="1581" t="s">
        <v>968</v>
      </c>
      <c r="E227" s="2046">
        <f>SUM(D225:D226)</f>
        <v>2909.8897999999999</v>
      </c>
      <c r="F227" s="1578"/>
      <c r="H227" s="1571" t="s">
        <v>967</v>
      </c>
      <c r="J227" s="1592"/>
      <c r="K227" s="2090" t="s">
        <v>1207</v>
      </c>
      <c r="L227" s="1579"/>
      <c r="M227" s="2231" t="s">
        <v>1124</v>
      </c>
    </row>
    <row r="228" spans="1:16" ht="15" customHeight="1">
      <c r="A228" s="1502">
        <v>4</v>
      </c>
      <c r="B228" s="1579"/>
      <c r="C228" s="1581" t="s">
        <v>966</v>
      </c>
      <c r="D228" s="1580">
        <v>0</v>
      </c>
      <c r="E228" s="1579"/>
      <c r="F228" s="1578"/>
      <c r="J228" s="1592"/>
      <c r="K228" s="2090" t="s">
        <v>1208</v>
      </c>
      <c r="L228" s="1579"/>
      <c r="M228" s="2231" t="s">
        <v>1124</v>
      </c>
    </row>
    <row r="229" spans="1:16" ht="15" customHeight="1">
      <c r="A229" s="1577">
        <v>5</v>
      </c>
      <c r="B229" s="1574"/>
      <c r="C229" s="1576" t="s">
        <v>965</v>
      </c>
      <c r="D229" s="1575">
        <v>0</v>
      </c>
      <c r="E229" s="1574"/>
      <c r="F229" s="1573"/>
      <c r="J229" s="1592"/>
      <c r="K229" s="2058" t="s">
        <v>1209</v>
      </c>
      <c r="L229" s="2059"/>
      <c r="M229" s="2232" t="s">
        <v>1124</v>
      </c>
      <c r="N229" s="2234"/>
      <c r="O229" s="2059"/>
      <c r="P229" s="2059"/>
    </row>
    <row r="230" spans="1:16" ht="22.5" customHeight="1">
      <c r="A230" s="2009"/>
      <c r="B230" s="2010"/>
      <c r="C230" s="2011" t="s">
        <v>964</v>
      </c>
      <c r="D230" s="2012">
        <f>D222-D225</f>
        <v>11165.156199999999</v>
      </c>
      <c r="E230" s="2010"/>
      <c r="F230" s="2013"/>
      <c r="H230" s="1571" t="s">
        <v>963</v>
      </c>
      <c r="J230" s="1592"/>
      <c r="K230" s="615"/>
      <c r="L230" s="2233">
        <f>SUM(L220:L226)</f>
        <v>55287.95</v>
      </c>
      <c r="M230" s="2233" t="s">
        <v>1124</v>
      </c>
      <c r="N230" s="2225">
        <f>SUM(N220:N226)</f>
        <v>58197.84</v>
      </c>
      <c r="O230" s="2225" t="s">
        <v>239</v>
      </c>
      <c r="P230" s="2225"/>
    </row>
    <row r="231" spans="1:16" ht="7.5" customHeight="1">
      <c r="J231" s="1592"/>
      <c r="K231" s="1592"/>
      <c r="L231" s="2225"/>
      <c r="M231" s="2225"/>
      <c r="N231" s="2225">
        <f>N230/1.1</f>
        <v>52907.127272727266</v>
      </c>
      <c r="O231" s="2225" t="s">
        <v>1144</v>
      </c>
      <c r="P231" s="2225"/>
    </row>
    <row r="232" spans="1:16">
      <c r="B232" s="1570" t="s">
        <v>962</v>
      </c>
      <c r="C232" s="1569">
        <f>E187</f>
        <v>43267</v>
      </c>
      <c r="J232" s="1592"/>
      <c r="K232" s="1592"/>
      <c r="L232" s="1592"/>
      <c r="M232" s="1592"/>
      <c r="N232" s="1592"/>
      <c r="O232" s="1592"/>
    </row>
    <row r="233" spans="1:16">
      <c r="B233" s="1568"/>
      <c r="C233" s="2014" t="s">
        <v>961</v>
      </c>
      <c r="J233" s="1592"/>
      <c r="K233" s="1592"/>
      <c r="L233" s="1592"/>
      <c r="M233" s="1592"/>
      <c r="N233" s="1592"/>
      <c r="O233" s="1592"/>
    </row>
    <row r="234" spans="1:16" ht="78" customHeight="1"/>
    <row r="235" spans="1:16" s="2092" customFormat="1" ht="9" customHeight="1" thickBot="1">
      <c r="H235" s="2093"/>
    </row>
    <row r="236" spans="1:16" ht="16.5" customHeight="1" thickBot="1">
      <c r="A236" s="1879"/>
      <c r="B236" s="1660"/>
      <c r="C236" s="1660"/>
      <c r="D236" s="1685" t="s">
        <v>52</v>
      </c>
      <c r="E236" s="1684">
        <v>43294</v>
      </c>
      <c r="F236" s="1683"/>
      <c r="H236" s="1669"/>
    </row>
    <row r="237" spans="1:16" ht="16.5" customHeight="1">
      <c r="A237" s="1668"/>
      <c r="B237" s="1681" t="s">
        <v>1011</v>
      </c>
      <c r="C237" s="566" t="s">
        <v>1073</v>
      </c>
      <c r="D237" s="1680"/>
      <c r="E237" s="1679"/>
      <c r="F237" s="1676"/>
      <c r="H237" s="1669"/>
      <c r="I237" s="1579"/>
    </row>
    <row r="238" spans="1:16" ht="16.5" customHeight="1">
      <c r="A238" s="1668"/>
      <c r="B238" s="1678" t="s">
        <v>1010</v>
      </c>
      <c r="C238" s="566" t="s">
        <v>1074</v>
      </c>
      <c r="D238" s="622"/>
      <c r="E238" s="1677"/>
      <c r="F238" s="1676"/>
    </row>
    <row r="239" spans="1:16" ht="16.5" customHeight="1">
      <c r="A239" s="1611"/>
      <c r="B239" s="520"/>
      <c r="C239" s="1670" t="s">
        <v>131</v>
      </c>
      <c r="D239" s="625"/>
      <c r="E239" s="1611"/>
      <c r="F239" s="1674"/>
    </row>
    <row r="240" spans="1:16" ht="16.5" customHeight="1">
      <c r="A240" s="1673"/>
      <c r="B240" s="2016" t="s">
        <v>1009</v>
      </c>
      <c r="C240" s="1789" t="s">
        <v>1071</v>
      </c>
      <c r="D240" s="1702"/>
      <c r="E240" s="1702"/>
      <c r="F240" s="2017"/>
      <c r="H240" s="1669"/>
      <c r="I240" s="618"/>
      <c r="J240" s="618"/>
      <c r="K240" s="618"/>
      <c r="L240" s="618"/>
      <c r="M240" s="618"/>
      <c r="N240" s="618"/>
    </row>
    <row r="241" spans="1:17" ht="16.5" customHeight="1">
      <c r="A241" s="1962"/>
      <c r="B241" s="2018"/>
      <c r="C241" s="1785" t="s">
        <v>1072</v>
      </c>
      <c r="D241" s="1611"/>
      <c r="E241" s="1611"/>
      <c r="F241" s="1674"/>
      <c r="I241" s="618"/>
      <c r="J241" s="618"/>
      <c r="K241" s="618"/>
      <c r="L241" s="618"/>
      <c r="M241" s="618"/>
      <c r="N241" s="618"/>
    </row>
    <row r="242" spans="1:17" ht="16.5" customHeight="1">
      <c r="A242" s="2020"/>
      <c r="B242" s="1667" t="s">
        <v>1008</v>
      </c>
      <c r="C242" s="1592" t="s">
        <v>1114</v>
      </c>
      <c r="D242" s="619"/>
      <c r="E242" s="1666"/>
      <c r="F242" s="566"/>
      <c r="I242" s="618"/>
      <c r="J242" s="618"/>
      <c r="K242" s="618"/>
      <c r="L242" s="618"/>
      <c r="M242" s="618"/>
      <c r="N242" s="1655"/>
    </row>
    <row r="243" spans="1:17" ht="16.5" customHeight="1">
      <c r="A243" s="2019"/>
      <c r="B243" s="1663"/>
      <c r="C243" s="1592" t="s">
        <v>1115</v>
      </c>
      <c r="D243" s="1665"/>
      <c r="E243" s="618"/>
      <c r="F243" s="1664"/>
      <c r="I243" s="618"/>
      <c r="J243" s="618"/>
      <c r="K243" s="618"/>
      <c r="L243" s="618"/>
      <c r="M243" s="618"/>
      <c r="N243" s="618"/>
    </row>
    <row r="244" spans="1:17" ht="16.5" customHeight="1">
      <c r="A244" s="2019"/>
      <c r="B244" s="1663"/>
      <c r="C244" s="1592" t="s">
        <v>1113</v>
      </c>
      <c r="D244" s="1609"/>
      <c r="E244" s="581"/>
      <c r="F244" s="581"/>
      <c r="I244" s="618"/>
      <c r="J244" s="618"/>
      <c r="K244" s="618"/>
      <c r="L244" s="618"/>
      <c r="M244" s="618"/>
      <c r="N244" s="618"/>
    </row>
    <row r="245" spans="1:17" ht="16.5" customHeight="1">
      <c r="A245" s="2025"/>
      <c r="B245" s="2010"/>
      <c r="C245" s="2021" t="s">
        <v>1012</v>
      </c>
      <c r="D245" s="2022" t="s">
        <v>1117</v>
      </c>
      <c r="E245" s="2023" t="s">
        <v>368</v>
      </c>
      <c r="F245" s="2024"/>
      <c r="I245" s="618"/>
      <c r="J245" s="618"/>
      <c r="K245" s="618"/>
      <c r="L245" s="618"/>
      <c r="M245" s="618"/>
      <c r="N245" s="618"/>
    </row>
    <row r="246" spans="1:17" s="528" customFormat="1" ht="16.5" customHeight="1">
      <c r="A246" s="1658" t="s">
        <v>304</v>
      </c>
      <c r="B246" s="1657" t="s">
        <v>1116</v>
      </c>
      <c r="C246" s="1946" t="s">
        <v>1217</v>
      </c>
      <c r="D246" s="1652"/>
      <c r="E246" s="1652"/>
      <c r="F246" s="1656"/>
      <c r="G246" s="1655"/>
      <c r="H246" s="1627"/>
      <c r="I246" s="566"/>
      <c r="J246" s="1655"/>
      <c r="K246" s="1637"/>
      <c r="M246" s="1637"/>
      <c r="N246" s="566"/>
      <c r="O246" s="566"/>
      <c r="P246" s="566"/>
      <c r="Q246" s="551"/>
    </row>
    <row r="247" spans="1:17" s="1634" customFormat="1" ht="15" customHeight="1">
      <c r="A247" s="1651"/>
      <c r="B247" s="1650" t="s">
        <v>1006</v>
      </c>
      <c r="C247" s="2004" t="str">
        <f>D245</f>
        <v>247</v>
      </c>
      <c r="D247" s="1649" t="s">
        <v>1005</v>
      </c>
      <c r="E247" s="1648">
        <v>43103</v>
      </c>
      <c r="F247" s="1647"/>
      <c r="G247" s="1637"/>
      <c r="H247" s="1627"/>
      <c r="I247" s="581"/>
      <c r="J247" s="581"/>
      <c r="K247" s="2047"/>
      <c r="L247" s="581"/>
      <c r="M247" s="2048"/>
      <c r="N247" s="581"/>
      <c r="O247" s="581"/>
      <c r="P247" s="581"/>
    </row>
    <row r="248" spans="1:17" s="1634" customFormat="1" ht="15" customHeight="1">
      <c r="A248" s="2182"/>
      <c r="B248" s="1772" t="s">
        <v>1004</v>
      </c>
      <c r="C248" s="2183">
        <v>54190.73</v>
      </c>
      <c r="D248" s="1627" t="s">
        <v>1200</v>
      </c>
      <c r="E248" s="528"/>
      <c r="F248" s="2184"/>
      <c r="G248" s="1637"/>
      <c r="H248" s="1627"/>
      <c r="I248" s="581"/>
      <c r="J248" s="581"/>
      <c r="K248" s="1636"/>
      <c r="L248" s="1636"/>
      <c r="M248" s="2048"/>
      <c r="N248" s="581"/>
      <c r="O248" s="581"/>
      <c r="P248" s="581"/>
    </row>
    <row r="249" spans="1:17" s="1634" customFormat="1" ht="15" customHeight="1">
      <c r="A249" s="2182"/>
      <c r="B249" s="1772"/>
      <c r="C249" s="2183">
        <v>14102.14</v>
      </c>
      <c r="D249" s="1627" t="s">
        <v>1201</v>
      </c>
      <c r="E249" s="528"/>
      <c r="F249" s="2184"/>
      <c r="G249" s="1637"/>
      <c r="H249" s="1627"/>
      <c r="I249" s="581"/>
      <c r="J249" s="581"/>
      <c r="K249" s="1636"/>
      <c r="L249" s="1636"/>
      <c r="M249" s="2048"/>
      <c r="N249" s="581"/>
      <c r="O249" s="581"/>
      <c r="P249" s="581"/>
    </row>
    <row r="250" spans="1:17" s="1634" customFormat="1" ht="7.5" customHeight="1">
      <c r="A250" s="1645"/>
      <c r="B250" s="1644"/>
      <c r="C250" s="1992"/>
      <c r="D250" s="1643"/>
      <c r="E250" s="531"/>
      <c r="F250" s="570"/>
      <c r="G250" s="1637"/>
      <c r="H250" s="1627"/>
      <c r="I250" s="581"/>
      <c r="J250" s="581"/>
      <c r="K250" s="1636"/>
      <c r="L250" s="1636"/>
      <c r="M250" s="2048"/>
      <c r="N250" s="581"/>
      <c r="O250" s="581"/>
      <c r="P250" s="581"/>
    </row>
    <row r="251" spans="1:17" s="1634" customFormat="1" ht="21" customHeight="1">
      <c r="A251" s="2182"/>
      <c r="B251" s="1772"/>
      <c r="C251" s="2183">
        <f>SUM(C248:C250)</f>
        <v>68292.87</v>
      </c>
      <c r="D251" s="1627" t="s">
        <v>1203</v>
      </c>
      <c r="E251" s="528"/>
      <c r="F251" s="2184"/>
      <c r="G251" s="1637"/>
      <c r="H251" s="1627"/>
      <c r="I251" s="581"/>
      <c r="J251" s="581"/>
      <c r="K251" s="1636"/>
      <c r="L251" s="1636"/>
      <c r="M251" s="2048"/>
      <c r="N251" s="581"/>
      <c r="O251" s="581"/>
      <c r="P251" s="581"/>
    </row>
    <row r="252" spans="1:17" s="1634" customFormat="1" ht="7.5" customHeight="1">
      <c r="A252" s="1998"/>
      <c r="B252" s="1999"/>
      <c r="C252" s="2000"/>
      <c r="D252" s="2001"/>
      <c r="E252" s="2002"/>
      <c r="F252" s="2003"/>
      <c r="G252" s="1637"/>
      <c r="H252" s="1627"/>
      <c r="I252" s="581"/>
      <c r="J252" s="581"/>
      <c r="K252" s="1636"/>
      <c r="L252" s="1636"/>
      <c r="M252" s="2048"/>
      <c r="N252" s="581"/>
      <c r="O252" s="581"/>
      <c r="P252" s="581"/>
    </row>
    <row r="253" spans="1:17" s="1634" customFormat="1" ht="18.75" customHeight="1">
      <c r="A253" s="2035"/>
      <c r="B253" s="2036" t="s">
        <v>1003</v>
      </c>
      <c r="C253" s="2037" t="s">
        <v>1214</v>
      </c>
      <c r="D253" s="2036" t="s">
        <v>1002</v>
      </c>
      <c r="E253" s="2038" t="s">
        <v>1213</v>
      </c>
      <c r="F253" s="2039"/>
      <c r="G253" s="1637"/>
      <c r="H253" s="1627"/>
      <c r="I253" s="581"/>
      <c r="J253" s="581"/>
      <c r="K253" s="1636"/>
      <c r="L253" s="1636"/>
      <c r="M253" s="2048"/>
      <c r="N253" s="581"/>
      <c r="O253" s="581"/>
      <c r="P253" s="581"/>
    </row>
    <row r="254" spans="1:17" s="1634" customFormat="1" ht="7.5" customHeight="1">
      <c r="A254" s="2040"/>
      <c r="B254" s="2041"/>
      <c r="C254" s="2042"/>
      <c r="D254" s="2043"/>
      <c r="E254" s="2044"/>
      <c r="F254" s="2045"/>
      <c r="G254" s="1637"/>
      <c r="H254" s="1627"/>
      <c r="I254" s="581"/>
      <c r="J254" s="581"/>
      <c r="K254" s="1636"/>
      <c r="L254" s="1636"/>
      <c r="M254" s="2048"/>
      <c r="N254" s="581"/>
      <c r="O254" s="581"/>
      <c r="P254" s="581"/>
    </row>
    <row r="255" spans="1:17" s="580" customFormat="1" ht="27.75" customHeight="1">
      <c r="A255" s="1631"/>
      <c r="B255" s="1633" t="s">
        <v>1001</v>
      </c>
      <c r="C255" s="1631"/>
      <c r="D255" s="1632" t="s">
        <v>1000</v>
      </c>
      <c r="E255" s="1632" t="s">
        <v>999</v>
      </c>
      <c r="F255" s="1631"/>
      <c r="G255" s="589"/>
      <c r="H255" s="1630"/>
      <c r="I255" s="2049"/>
      <c r="J255" s="618"/>
      <c r="K255" s="2050"/>
      <c r="L255" s="1679"/>
      <c r="M255" s="540"/>
      <c r="N255" s="566"/>
    </row>
    <row r="256" spans="1:17" ht="18.75" customHeight="1">
      <c r="A256" s="1587" t="s">
        <v>998</v>
      </c>
      <c r="B256" s="1625" t="s">
        <v>997</v>
      </c>
      <c r="C256" s="1584"/>
      <c r="D256" s="1584"/>
      <c r="E256" s="1584"/>
      <c r="F256" s="1583"/>
      <c r="I256" s="1668"/>
      <c r="J256" s="676"/>
      <c r="K256" s="1594"/>
      <c r="L256" s="1594"/>
      <c r="M256" s="2051"/>
      <c r="N256" s="566"/>
      <c r="O256" s="1592"/>
    </row>
    <row r="257" spans="1:16" ht="15" customHeight="1">
      <c r="A257" s="1502">
        <v>1</v>
      </c>
      <c r="B257" s="528" t="s">
        <v>996</v>
      </c>
      <c r="C257" s="1579"/>
      <c r="D257" s="1580">
        <v>7153.09</v>
      </c>
      <c r="E257" s="1580"/>
      <c r="F257" s="1578"/>
      <c r="G257" s="1624" t="s">
        <v>995</v>
      </c>
      <c r="I257" s="566"/>
      <c r="J257" s="2069"/>
      <c r="K257" s="2052"/>
      <c r="L257" s="2070"/>
      <c r="M257" s="2071"/>
      <c r="N257" s="659"/>
      <c r="O257" s="1592"/>
    </row>
    <row r="258" spans="1:16" ht="15" customHeight="1">
      <c r="A258" s="1502">
        <v>2</v>
      </c>
      <c r="B258" s="528" t="s">
        <v>1216</v>
      </c>
      <c r="C258" s="521"/>
      <c r="D258" s="2223">
        <v>1440.65</v>
      </c>
      <c r="E258" s="2223" t="s">
        <v>168</v>
      </c>
      <c r="F258" s="1578"/>
      <c r="G258" s="1624" t="s">
        <v>993</v>
      </c>
      <c r="I258" s="566"/>
      <c r="J258" s="566"/>
      <c r="K258" s="1616"/>
      <c r="L258" s="2070"/>
      <c r="M258" s="2071"/>
      <c r="N258" s="566"/>
      <c r="O258" s="1592"/>
    </row>
    <row r="259" spans="1:16" ht="15" customHeight="1">
      <c r="A259" s="1502">
        <v>3</v>
      </c>
      <c r="B259" s="528" t="s">
        <v>992</v>
      </c>
      <c r="C259" s="1579"/>
      <c r="D259" s="1616">
        <v>52907.12</v>
      </c>
      <c r="E259" s="1580"/>
      <c r="F259" s="1578"/>
      <c r="G259" s="1624" t="s">
        <v>1125</v>
      </c>
      <c r="I259" s="566"/>
      <c r="J259" s="2053"/>
      <c r="K259" s="1616"/>
      <c r="L259" s="1615"/>
      <c r="M259" s="1594"/>
      <c r="N259" s="1614"/>
      <c r="O259" s="1592"/>
    </row>
    <row r="260" spans="1:16" ht="15" customHeight="1">
      <c r="A260" s="1502">
        <v>4</v>
      </c>
      <c r="B260" s="528" t="s">
        <v>991</v>
      </c>
      <c r="C260" s="1579"/>
      <c r="D260" s="1580">
        <f>D257-D258</f>
        <v>5712.4400000000005</v>
      </c>
      <c r="E260" s="1580"/>
      <c r="F260" s="1578"/>
      <c r="H260" s="1571" t="s">
        <v>990</v>
      </c>
      <c r="I260" s="1668"/>
      <c r="J260" s="676"/>
      <c r="K260" s="1594"/>
      <c r="L260" s="1594"/>
      <c r="M260" s="2051"/>
      <c r="N260" s="566"/>
      <c r="O260" s="1592"/>
    </row>
    <row r="261" spans="1:16" ht="15" customHeight="1">
      <c r="A261" s="1577">
        <v>5</v>
      </c>
      <c r="B261" s="1611" t="s">
        <v>989</v>
      </c>
      <c r="C261" s="1574"/>
      <c r="E261" s="2187">
        <f>D259+D260</f>
        <v>58619.560000000005</v>
      </c>
      <c r="F261" s="1573"/>
      <c r="H261" s="1571"/>
      <c r="I261" s="566"/>
      <c r="J261" s="2069"/>
      <c r="K261" s="1616"/>
      <c r="L261" s="2070"/>
      <c r="M261" s="2071"/>
      <c r="N261" s="659"/>
      <c r="O261" s="1592"/>
    </row>
    <row r="262" spans="1:16" ht="18.75" customHeight="1">
      <c r="A262" s="1587" t="s">
        <v>988</v>
      </c>
      <c r="B262" s="1619" t="s">
        <v>987</v>
      </c>
      <c r="C262" s="1584"/>
      <c r="D262" s="1584"/>
      <c r="E262" s="1584"/>
      <c r="F262" s="1584"/>
      <c r="G262" s="1579"/>
      <c r="H262" s="2226"/>
      <c r="I262" s="566"/>
      <c r="J262" s="566"/>
      <c r="K262" s="1616"/>
      <c r="L262" s="2070"/>
      <c r="M262" s="2071"/>
      <c r="N262" s="566"/>
      <c r="O262" s="1592"/>
    </row>
    <row r="263" spans="1:16" ht="15" customHeight="1">
      <c r="A263" s="1502">
        <v>1</v>
      </c>
      <c r="B263" s="566" t="s">
        <v>986</v>
      </c>
      <c r="C263" s="1579"/>
      <c r="D263" s="1580">
        <v>0</v>
      </c>
      <c r="E263" s="1579"/>
      <c r="F263" s="1579"/>
      <c r="G263" s="1579"/>
      <c r="H263" s="566"/>
      <c r="I263" s="2053"/>
      <c r="J263" s="1616"/>
      <c r="K263" s="1616"/>
      <c r="L263" s="1594"/>
      <c r="M263" s="1579"/>
      <c r="N263" s="1614"/>
      <c r="O263" s="1592"/>
    </row>
    <row r="264" spans="1:16" ht="15" customHeight="1">
      <c r="A264" s="1502">
        <v>2</v>
      </c>
      <c r="B264" s="566" t="s">
        <v>985</v>
      </c>
      <c r="C264" s="1579"/>
      <c r="D264" s="1580">
        <v>0</v>
      </c>
      <c r="E264" s="1579"/>
      <c r="F264" s="1579"/>
      <c r="G264" s="1579"/>
      <c r="H264" s="1604"/>
      <c r="I264" s="1711"/>
      <c r="J264" s="1616"/>
      <c r="K264" s="1616"/>
      <c r="L264" s="2053"/>
      <c r="M264" s="1579"/>
      <c r="N264" s="2072"/>
      <c r="O264" s="1592"/>
    </row>
    <row r="265" spans="1:16" ht="15" customHeight="1">
      <c r="A265" s="1577">
        <v>3</v>
      </c>
      <c r="B265" s="1611" t="s">
        <v>984</v>
      </c>
      <c r="C265" s="1574"/>
      <c r="D265" s="1574"/>
      <c r="E265" s="1580">
        <v>0</v>
      </c>
      <c r="F265" s="1574"/>
      <c r="G265" s="1579"/>
      <c r="H265" s="1604"/>
      <c r="I265" s="1594"/>
      <c r="J265" s="659"/>
      <c r="K265" s="659"/>
      <c r="L265" s="2053"/>
      <c r="M265" s="1579"/>
      <c r="N265" s="1679"/>
      <c r="O265" s="1592"/>
    </row>
    <row r="266" spans="1:16" ht="15" customHeight="1">
      <c r="A266" s="2208" t="s">
        <v>983</v>
      </c>
      <c r="B266" s="2209" t="s">
        <v>982</v>
      </c>
      <c r="C266" s="2034"/>
      <c r="D266" s="2034"/>
      <c r="E266" s="2034"/>
      <c r="F266" s="2210"/>
      <c r="G266" s="1579"/>
      <c r="H266" s="1604"/>
      <c r="I266" s="1711"/>
      <c r="J266" s="1616"/>
      <c r="K266" s="566"/>
      <c r="L266" s="1594" t="s">
        <v>0</v>
      </c>
      <c r="M266" s="1622" t="s">
        <v>25</v>
      </c>
      <c r="N266" s="2074"/>
      <c r="O266" s="1592"/>
    </row>
    <row r="267" spans="1:16" ht="15" customHeight="1">
      <c r="A267" s="2211" t="s">
        <v>981</v>
      </c>
      <c r="B267" s="2212" t="s">
        <v>980</v>
      </c>
      <c r="C267" s="2205">
        <f>D257</f>
        <v>7153.09</v>
      </c>
      <c r="D267" s="2213">
        <f>C267*0.1</f>
        <v>715.30900000000008</v>
      </c>
      <c r="E267" s="2095"/>
      <c r="F267" s="2214"/>
      <c r="G267" s="1579"/>
      <c r="H267" s="1604"/>
      <c r="I267" s="1711"/>
      <c r="J267" s="1616"/>
      <c r="K267" s="1611"/>
      <c r="L267" s="1971">
        <f>C251</f>
        <v>68292.87</v>
      </c>
      <c r="M267" s="630">
        <f>L267*0.1</f>
        <v>6829.2870000000003</v>
      </c>
      <c r="N267" s="2224"/>
      <c r="O267" s="2225"/>
      <c r="P267" s="2225"/>
    </row>
    <row r="268" spans="1:16" ht="15" customHeight="1">
      <c r="A268" s="2211" t="s">
        <v>979</v>
      </c>
      <c r="B268" s="2212" t="s">
        <v>978</v>
      </c>
      <c r="C268" s="2206"/>
      <c r="D268" s="2095"/>
      <c r="E268" s="2095"/>
      <c r="F268" s="2214"/>
      <c r="H268" s="1571"/>
      <c r="I268" s="566"/>
      <c r="J268" s="1594"/>
      <c r="K268" s="659"/>
      <c r="L268" s="1970">
        <f>L267+M267</f>
        <v>75122.156999999992</v>
      </c>
      <c r="M268" s="1970" t="s">
        <v>1124</v>
      </c>
      <c r="N268" s="1970"/>
      <c r="O268" s="2225"/>
      <c r="P268" s="2225"/>
    </row>
    <row r="269" spans="1:16" ht="15" customHeight="1">
      <c r="A269" s="2211">
        <v>2</v>
      </c>
      <c r="B269" s="2215" t="s">
        <v>977</v>
      </c>
      <c r="C269" s="2095"/>
      <c r="D269" s="2216">
        <v>5290.72</v>
      </c>
      <c r="E269" s="2237">
        <f>E221</f>
        <v>5290.7160000000003</v>
      </c>
      <c r="F269" s="2214"/>
      <c r="H269" s="1571"/>
      <c r="I269" s="528"/>
      <c r="J269" s="1594"/>
      <c r="K269" s="2227" t="s">
        <v>1136</v>
      </c>
      <c r="L269" s="2228">
        <v>8941.4699999999993</v>
      </c>
      <c r="M269" s="2229" t="s">
        <v>1124</v>
      </c>
      <c r="N269" s="2088">
        <f>L269</f>
        <v>8941.4699999999993</v>
      </c>
      <c r="O269" s="2088" t="s">
        <v>1130</v>
      </c>
      <c r="P269" s="2225"/>
    </row>
    <row r="270" spans="1:16" ht="15" customHeight="1">
      <c r="A270" s="2217">
        <v>3</v>
      </c>
      <c r="B270" s="2218" t="s">
        <v>976</v>
      </c>
      <c r="C270" s="2113"/>
      <c r="D270" s="2113"/>
      <c r="E270" s="2219">
        <f>D267+D269</f>
        <v>6006.0290000000005</v>
      </c>
      <c r="F270" s="2220"/>
      <c r="H270" s="1571" t="s">
        <v>975</v>
      </c>
      <c r="I270" s="551"/>
      <c r="J270" s="1594"/>
      <c r="K270" s="2230" t="s">
        <v>1138</v>
      </c>
      <c r="L270" s="629">
        <v>13738.7</v>
      </c>
      <c r="M270" s="2231" t="s">
        <v>1124</v>
      </c>
      <c r="N270" s="2088">
        <v>14932.39</v>
      </c>
      <c r="O270" s="2088" t="s">
        <v>1131</v>
      </c>
      <c r="P270" s="2225"/>
    </row>
    <row r="271" spans="1:16" ht="18.75" customHeight="1">
      <c r="C271" s="1589" t="s">
        <v>974</v>
      </c>
      <c r="D271" s="1591">
        <f>D260+D267</f>
        <v>6427.7490000000007</v>
      </c>
      <c r="E271" s="1590"/>
      <c r="J271" s="1592"/>
      <c r="K271" s="2090" t="s">
        <v>1137</v>
      </c>
      <c r="L271" s="629">
        <v>6756.24</v>
      </c>
      <c r="M271" s="2231" t="s">
        <v>1124</v>
      </c>
      <c r="N271" s="2088">
        <v>7111.83</v>
      </c>
      <c r="O271" s="2088" t="s">
        <v>1132</v>
      </c>
      <c r="P271" s="2225"/>
    </row>
    <row r="272" spans="1:16" ht="18.75" customHeight="1">
      <c r="C272" s="1590"/>
      <c r="D272" s="1589" t="s">
        <v>973</v>
      </c>
      <c r="E272" s="1588">
        <f>E261+E270</f>
        <v>64625.589000000007</v>
      </c>
      <c r="H272" s="534"/>
      <c r="K272" s="2090" t="s">
        <v>1139</v>
      </c>
      <c r="L272" s="629">
        <v>4147.99</v>
      </c>
      <c r="M272" s="2231" t="s">
        <v>1124</v>
      </c>
      <c r="N272" s="2088">
        <v>4366.3100000000004</v>
      </c>
      <c r="O272" s="2088" t="s">
        <v>1143</v>
      </c>
      <c r="P272" s="2225"/>
    </row>
    <row r="273" spans="1:16" ht="15" customHeight="1">
      <c r="A273" s="1587" t="s">
        <v>972</v>
      </c>
      <c r="B273" s="1586" t="s">
        <v>971</v>
      </c>
      <c r="C273" s="1584"/>
      <c r="D273" s="1585"/>
      <c r="E273" s="1584"/>
      <c r="F273" s="1583"/>
      <c r="H273" s="534"/>
      <c r="K273" s="2090" t="s">
        <v>1140</v>
      </c>
      <c r="L273" s="629">
        <v>10538.39</v>
      </c>
      <c r="M273" s="2231" t="s">
        <v>1124</v>
      </c>
      <c r="N273" s="2088">
        <v>11093.04</v>
      </c>
      <c r="O273" s="2088" t="s">
        <v>1205</v>
      </c>
      <c r="P273" s="2225"/>
    </row>
    <row r="274" spans="1:16" ht="15" customHeight="1">
      <c r="A274" s="1502">
        <v>1</v>
      </c>
      <c r="B274" s="1579"/>
      <c r="C274" s="1581" t="s">
        <v>970</v>
      </c>
      <c r="D274" s="629">
        <f>D271*0.05</f>
        <v>321.38745000000006</v>
      </c>
      <c r="E274" s="1582"/>
      <c r="F274" s="1578"/>
      <c r="H274" s="534"/>
      <c r="K274" s="2090" t="s">
        <v>1141</v>
      </c>
      <c r="L274" s="629">
        <v>11165.16</v>
      </c>
      <c r="M274" s="2231" t="s">
        <v>1124</v>
      </c>
      <c r="N274" s="2088">
        <v>11752.8</v>
      </c>
      <c r="O274" s="2088" t="s">
        <v>1206</v>
      </c>
      <c r="P274" s="2225"/>
    </row>
    <row r="275" spans="1:16" ht="15" customHeight="1">
      <c r="A275" s="1502">
        <v>2</v>
      </c>
      <c r="B275" s="1579"/>
      <c r="C275" s="1581" t="s">
        <v>969</v>
      </c>
      <c r="D275" s="1580">
        <v>2909.89</v>
      </c>
      <c r="E275" s="2236">
        <f>E227</f>
        <v>2909.8897999999999</v>
      </c>
      <c r="F275" s="1578"/>
      <c r="J275" s="2091"/>
      <c r="K275" s="2090" t="s">
        <v>1142</v>
      </c>
      <c r="L275" s="629"/>
      <c r="M275" s="2231" t="s">
        <v>1124</v>
      </c>
      <c r="N275" s="2235">
        <v>7868.4</v>
      </c>
      <c r="O275" s="2088" t="s">
        <v>1215</v>
      </c>
      <c r="P275" s="2088"/>
    </row>
    <row r="276" spans="1:16" ht="15" customHeight="1">
      <c r="A276" s="1502">
        <v>3</v>
      </c>
      <c r="B276" s="1579"/>
      <c r="C276" s="1581" t="s">
        <v>968</v>
      </c>
      <c r="E276" s="2046">
        <f>SUM(D274:D275)</f>
        <v>3231.27745</v>
      </c>
      <c r="F276" s="1578"/>
      <c r="H276" s="1571" t="s">
        <v>967</v>
      </c>
      <c r="J276" s="1592"/>
      <c r="K276" s="2090" t="s">
        <v>1207</v>
      </c>
      <c r="L276" s="1579"/>
      <c r="M276" s="2231" t="s">
        <v>1124</v>
      </c>
    </row>
    <row r="277" spans="1:16" ht="15" customHeight="1">
      <c r="A277" s="1502">
        <v>4</v>
      </c>
      <c r="B277" s="1579"/>
      <c r="C277" s="1581" t="s">
        <v>966</v>
      </c>
      <c r="D277" s="1580">
        <v>0</v>
      </c>
      <c r="E277" s="1579"/>
      <c r="F277" s="1578"/>
      <c r="J277" s="1592"/>
      <c r="K277" s="2090" t="s">
        <v>1208</v>
      </c>
      <c r="L277" s="1579"/>
      <c r="M277" s="2231" t="s">
        <v>1124</v>
      </c>
    </row>
    <row r="278" spans="1:16" ht="15" customHeight="1">
      <c r="A278" s="1577">
        <v>5</v>
      </c>
      <c r="B278" s="1574"/>
      <c r="C278" s="1576" t="s">
        <v>965</v>
      </c>
      <c r="D278" s="1575">
        <v>0</v>
      </c>
      <c r="E278" s="1574"/>
      <c r="F278" s="1573"/>
      <c r="J278" s="1592"/>
      <c r="K278" s="2058" t="s">
        <v>1209</v>
      </c>
      <c r="L278" s="2059"/>
      <c r="M278" s="2232" t="s">
        <v>1124</v>
      </c>
      <c r="N278" s="2234"/>
      <c r="O278" s="2059"/>
      <c r="P278" s="2059"/>
    </row>
    <row r="279" spans="1:16" ht="22.5" customHeight="1">
      <c r="A279" s="2009"/>
      <c r="B279" s="2010"/>
      <c r="C279" s="2011" t="s">
        <v>964</v>
      </c>
      <c r="D279" s="2012">
        <f>D271-D274</f>
        <v>6106.3615500000005</v>
      </c>
      <c r="E279" s="2010"/>
      <c r="F279" s="2013"/>
      <c r="H279" s="1571" t="s">
        <v>963</v>
      </c>
      <c r="J279" s="1592"/>
      <c r="K279" s="615"/>
      <c r="L279" s="2233">
        <f>SUM(L269:L275)</f>
        <v>55287.95</v>
      </c>
      <c r="M279" s="2233" t="s">
        <v>1124</v>
      </c>
      <c r="N279" s="2225">
        <f>SUM(N269:N275)</f>
        <v>66066.239999999991</v>
      </c>
      <c r="O279" s="2225" t="s">
        <v>239</v>
      </c>
      <c r="P279" s="2225"/>
    </row>
    <row r="280" spans="1:16" ht="17.25" customHeight="1">
      <c r="J280" s="1592"/>
      <c r="K280" s="1592"/>
      <c r="L280" s="2225"/>
      <c r="M280" s="2225"/>
      <c r="N280" s="2225">
        <f>N279/1.1</f>
        <v>60060.218181818171</v>
      </c>
      <c r="O280" s="2225" t="s">
        <v>1144</v>
      </c>
      <c r="P280" s="2225"/>
    </row>
    <row r="281" spans="1:16">
      <c r="B281" s="1570" t="s">
        <v>962</v>
      </c>
      <c r="C281" s="1569">
        <f>E236</f>
        <v>43294</v>
      </c>
      <c r="J281" s="1592"/>
      <c r="K281" s="1592"/>
      <c r="L281" s="1592"/>
      <c r="M281" s="1592"/>
      <c r="N281" s="1592"/>
      <c r="O281" s="1592"/>
    </row>
    <row r="282" spans="1:16">
      <c r="B282" s="1568"/>
      <c r="C282" s="2014" t="s">
        <v>961</v>
      </c>
      <c r="J282" s="1592"/>
      <c r="K282" s="1592"/>
      <c r="L282" s="1592"/>
      <c r="M282" s="1592"/>
      <c r="N282" s="1592"/>
      <c r="O282" s="1592"/>
    </row>
    <row r="283" spans="1:16" ht="78" customHeight="1"/>
    <row r="284" spans="1:16" s="2092" customFormat="1" ht="9" customHeight="1" thickBot="1">
      <c r="H284" s="2093"/>
    </row>
    <row r="285" spans="1:16" ht="16.5" customHeight="1" thickBot="1">
      <c r="A285" s="1879"/>
      <c r="B285" s="1660"/>
      <c r="C285" s="1660"/>
      <c r="D285" s="1685" t="s">
        <v>52</v>
      </c>
      <c r="E285" s="1684">
        <v>43417</v>
      </c>
      <c r="F285" s="1683"/>
      <c r="H285" s="1669"/>
    </row>
    <row r="286" spans="1:16" ht="16.5" customHeight="1">
      <c r="A286" s="1668"/>
      <c r="B286" s="1681" t="s">
        <v>1011</v>
      </c>
      <c r="C286" s="566" t="s">
        <v>1073</v>
      </c>
      <c r="D286" s="1680"/>
      <c r="E286" s="1679"/>
      <c r="F286" s="1676"/>
      <c r="H286" s="1669"/>
      <c r="I286" s="1579"/>
    </row>
    <row r="287" spans="1:16" ht="16.5" customHeight="1">
      <c r="A287" s="1668"/>
      <c r="B287" s="1678" t="s">
        <v>1010</v>
      </c>
      <c r="C287" s="566" t="s">
        <v>1074</v>
      </c>
      <c r="D287" s="622"/>
      <c r="E287" s="1677"/>
      <c r="F287" s="1676"/>
    </row>
    <row r="288" spans="1:16" ht="16.5" customHeight="1">
      <c r="A288" s="1611"/>
      <c r="B288" s="520"/>
      <c r="C288" s="1670" t="s">
        <v>131</v>
      </c>
      <c r="D288" s="625"/>
      <c r="E288" s="1611"/>
      <c r="F288" s="1674"/>
    </row>
    <row r="289" spans="1:17" ht="16.5" customHeight="1">
      <c r="A289" s="1673"/>
      <c r="B289" s="2016" t="s">
        <v>1009</v>
      </c>
      <c r="C289" s="1789" t="s">
        <v>1071</v>
      </c>
      <c r="D289" s="1702"/>
      <c r="E289" s="1702"/>
      <c r="F289" s="2017"/>
      <c r="H289" s="1669"/>
      <c r="I289" s="618"/>
      <c r="J289" s="618"/>
      <c r="K289" s="618"/>
      <c r="L289" s="618"/>
      <c r="M289" s="618"/>
      <c r="N289" s="618"/>
    </row>
    <row r="290" spans="1:17" ht="16.5" customHeight="1">
      <c r="A290" s="1962"/>
      <c r="B290" s="2018"/>
      <c r="C290" s="1785" t="s">
        <v>1072</v>
      </c>
      <c r="D290" s="1611"/>
      <c r="E290" s="1611"/>
      <c r="F290" s="1674"/>
      <c r="I290" s="618"/>
      <c r="J290" s="618"/>
      <c r="K290" s="618"/>
      <c r="L290" s="618"/>
      <c r="M290" s="618"/>
      <c r="N290" s="618"/>
    </row>
    <row r="291" spans="1:17" ht="16.5" customHeight="1">
      <c r="A291" s="2020"/>
      <c r="B291" s="1667" t="s">
        <v>1008</v>
      </c>
      <c r="C291" s="1592" t="s">
        <v>1114</v>
      </c>
      <c r="D291" s="619"/>
      <c r="E291" s="1666"/>
      <c r="F291" s="566"/>
      <c r="I291" s="618"/>
      <c r="J291" s="618"/>
      <c r="K291" s="618"/>
      <c r="L291" s="618"/>
      <c r="M291" s="618"/>
      <c r="N291" s="1655"/>
    </row>
    <row r="292" spans="1:17" ht="16.5" customHeight="1">
      <c r="A292" s="2019"/>
      <c r="B292" s="1663"/>
      <c r="C292" s="1592" t="s">
        <v>1115</v>
      </c>
      <c r="D292" s="1665"/>
      <c r="E292" s="618"/>
      <c r="F292" s="1664"/>
      <c r="I292" s="618"/>
      <c r="J292" s="618"/>
      <c r="K292" s="618"/>
      <c r="L292" s="618"/>
      <c r="M292" s="618"/>
      <c r="N292" s="618"/>
    </row>
    <row r="293" spans="1:17" ht="16.5" customHeight="1">
      <c r="A293" s="2019"/>
      <c r="B293" s="1663"/>
      <c r="C293" s="1592" t="s">
        <v>1113</v>
      </c>
      <c r="D293" s="1609"/>
      <c r="E293" s="581"/>
      <c r="F293" s="581"/>
      <c r="I293" s="618"/>
      <c r="J293" s="618"/>
      <c r="K293" s="618"/>
      <c r="L293" s="618"/>
      <c r="M293" s="618"/>
      <c r="N293" s="618"/>
    </row>
    <row r="294" spans="1:17" ht="16.5" customHeight="1">
      <c r="A294" s="2025"/>
      <c r="B294" s="2010"/>
      <c r="C294" s="2021" t="s">
        <v>1012</v>
      </c>
      <c r="D294" s="2022" t="s">
        <v>1117</v>
      </c>
      <c r="E294" s="2023" t="s">
        <v>894</v>
      </c>
      <c r="F294" s="2024"/>
      <c r="I294" s="618"/>
      <c r="J294" s="618"/>
      <c r="K294" s="618"/>
      <c r="L294" s="618"/>
      <c r="M294" s="618"/>
      <c r="N294" s="618"/>
    </row>
    <row r="295" spans="1:17" s="528" customFormat="1" ht="16.5" customHeight="1">
      <c r="A295" s="1658" t="s">
        <v>304</v>
      </c>
      <c r="B295" s="1657" t="s">
        <v>1116</v>
      </c>
      <c r="C295" s="1946" t="s">
        <v>918</v>
      </c>
      <c r="D295" s="1652"/>
      <c r="E295" s="1652"/>
      <c r="F295" s="1656"/>
      <c r="G295" s="1655"/>
      <c r="H295" s="1627"/>
      <c r="I295" s="566"/>
      <c r="J295" s="1655"/>
      <c r="K295" s="1637"/>
      <c r="M295" s="1637"/>
      <c r="N295" s="566"/>
      <c r="O295" s="566"/>
      <c r="P295" s="566"/>
      <c r="Q295" s="551"/>
    </row>
    <row r="296" spans="1:17" s="1634" customFormat="1" ht="15" customHeight="1">
      <c r="A296" s="1651"/>
      <c r="B296" s="1650" t="s">
        <v>1006</v>
      </c>
      <c r="C296" s="2004" t="str">
        <f>D294</f>
        <v>247</v>
      </c>
      <c r="D296" s="1649" t="s">
        <v>1005</v>
      </c>
      <c r="E296" s="1648">
        <v>43103</v>
      </c>
      <c r="F296" s="1647"/>
      <c r="G296" s="1637"/>
      <c r="H296" s="1627"/>
      <c r="I296" s="581"/>
      <c r="J296" s="581"/>
      <c r="K296" s="2047"/>
      <c r="L296" s="581"/>
      <c r="M296" s="2048"/>
      <c r="N296" s="581"/>
      <c r="O296" s="581"/>
      <c r="P296" s="581"/>
    </row>
    <row r="297" spans="1:17" s="1634" customFormat="1" ht="15" customHeight="1">
      <c r="A297" s="2182"/>
      <c r="B297" s="1772" t="s">
        <v>1004</v>
      </c>
      <c r="C297" s="2183">
        <v>54190.73</v>
      </c>
      <c r="D297" s="1627" t="s">
        <v>1200</v>
      </c>
      <c r="E297" s="528"/>
      <c r="F297" s="2184"/>
      <c r="G297" s="1637"/>
      <c r="H297" s="1627"/>
      <c r="I297" s="581"/>
      <c r="J297" s="581"/>
      <c r="K297" s="1636"/>
      <c r="L297" s="1636"/>
      <c r="M297" s="2048"/>
      <c r="N297" s="581"/>
      <c r="O297" s="581"/>
      <c r="P297" s="581"/>
    </row>
    <row r="298" spans="1:17" s="1634" customFormat="1" ht="15" customHeight="1">
      <c r="A298" s="2182"/>
      <c r="B298" s="1772"/>
      <c r="C298" s="2183">
        <v>14102.14</v>
      </c>
      <c r="D298" s="1627" t="s">
        <v>1201</v>
      </c>
      <c r="E298" s="528"/>
      <c r="F298" s="2184"/>
      <c r="G298" s="1637"/>
      <c r="H298" s="1627"/>
      <c r="I298" s="581"/>
      <c r="J298" s="581"/>
      <c r="K298" s="1636"/>
      <c r="L298" s="1636"/>
      <c r="M298" s="2048"/>
      <c r="N298" s="581"/>
      <c r="O298" s="581"/>
      <c r="P298" s="581"/>
    </row>
    <row r="299" spans="1:17" s="1634" customFormat="1" ht="7.5" customHeight="1">
      <c r="A299" s="1645"/>
      <c r="B299" s="1644"/>
      <c r="C299" s="1992"/>
      <c r="D299" s="1643"/>
      <c r="E299" s="531"/>
      <c r="F299" s="570"/>
      <c r="G299" s="1637"/>
      <c r="H299" s="1627"/>
      <c r="I299" s="581"/>
      <c r="J299" s="581"/>
      <c r="K299" s="1636"/>
      <c r="L299" s="1636"/>
      <c r="M299" s="2048"/>
      <c r="N299" s="581"/>
      <c r="O299" s="581"/>
      <c r="P299" s="581"/>
    </row>
    <row r="300" spans="1:17" s="1634" customFormat="1" ht="21" customHeight="1">
      <c r="A300" s="2182"/>
      <c r="B300" s="1772"/>
      <c r="C300" s="2183">
        <f>SUM(C297:C299)</f>
        <v>68292.87</v>
      </c>
      <c r="D300" s="1627" t="s">
        <v>1203</v>
      </c>
      <c r="E300" s="528"/>
      <c r="F300" s="2184"/>
      <c r="G300" s="1637"/>
      <c r="H300" s="1627"/>
      <c r="I300" s="581"/>
      <c r="J300" s="581"/>
      <c r="K300" s="1636"/>
      <c r="L300" s="1636"/>
      <c r="M300" s="2048"/>
      <c r="N300" s="581"/>
      <c r="O300" s="581"/>
      <c r="P300" s="581"/>
    </row>
    <row r="301" spans="1:17" s="1634" customFormat="1" ht="7.5" customHeight="1">
      <c r="A301" s="1998"/>
      <c r="B301" s="1999"/>
      <c r="C301" s="2000"/>
      <c r="D301" s="2001"/>
      <c r="E301" s="2002"/>
      <c r="F301" s="2003"/>
      <c r="G301" s="1637"/>
      <c r="H301" s="1627"/>
      <c r="I301" s="581"/>
      <c r="J301" s="581"/>
      <c r="K301" s="1636"/>
      <c r="L301" s="1636"/>
      <c r="M301" s="2048"/>
      <c r="N301" s="581"/>
      <c r="O301" s="581"/>
      <c r="P301" s="581"/>
    </row>
    <row r="302" spans="1:17" s="1634" customFormat="1" ht="18.75" customHeight="1">
      <c r="A302" s="2035"/>
      <c r="B302" s="2036" t="s">
        <v>1003</v>
      </c>
      <c r="C302" s="2037" t="s">
        <v>1332</v>
      </c>
      <c r="D302" s="2036" t="s">
        <v>1002</v>
      </c>
      <c r="E302" s="2038" t="s">
        <v>1213</v>
      </c>
      <c r="F302" s="2039"/>
      <c r="G302" s="1637"/>
      <c r="H302" s="1627"/>
      <c r="I302" s="581"/>
      <c r="J302" s="581"/>
      <c r="K302" s="1636"/>
      <c r="L302" s="1636"/>
      <c r="M302" s="2048"/>
      <c r="N302" s="581"/>
      <c r="O302" s="581"/>
      <c r="P302" s="581"/>
    </row>
    <row r="303" spans="1:17" s="1634" customFormat="1" ht="7.5" customHeight="1">
      <c r="A303" s="2040"/>
      <c r="B303" s="2041"/>
      <c r="C303" s="2042"/>
      <c r="D303" s="2043"/>
      <c r="E303" s="2044"/>
      <c r="F303" s="2045"/>
      <c r="G303" s="1637"/>
      <c r="H303" s="1627"/>
      <c r="I303" s="581"/>
      <c r="J303" s="581"/>
      <c r="K303" s="1636"/>
      <c r="L303" s="1636"/>
      <c r="M303" s="2048"/>
      <c r="N303" s="581"/>
      <c r="O303" s="581"/>
      <c r="P303" s="581"/>
    </row>
    <row r="304" spans="1:17" s="580" customFormat="1" ht="27.75" customHeight="1">
      <c r="A304" s="1631"/>
      <c r="B304" s="1633" t="s">
        <v>1001</v>
      </c>
      <c r="C304" s="1631"/>
      <c r="D304" s="1632" t="s">
        <v>1000</v>
      </c>
      <c r="E304" s="1632" t="s">
        <v>999</v>
      </c>
      <c r="F304" s="1631"/>
      <c r="G304" s="589"/>
      <c r="H304" s="1630"/>
      <c r="I304" s="2049"/>
      <c r="J304" s="618"/>
      <c r="K304" s="2050"/>
      <c r="L304" s="1679"/>
      <c r="M304" s="540"/>
      <c r="N304" s="566"/>
    </row>
    <row r="305" spans="1:16" ht="18.75" customHeight="1">
      <c r="A305" s="1587" t="s">
        <v>998</v>
      </c>
      <c r="B305" s="1625" t="s">
        <v>997</v>
      </c>
      <c r="C305" s="1584"/>
      <c r="D305" s="1584"/>
      <c r="E305" s="1584"/>
      <c r="F305" s="1583"/>
      <c r="I305" s="1668"/>
      <c r="J305" s="676"/>
      <c r="K305" s="1594"/>
      <c r="L305" s="1594"/>
      <c r="M305" s="2051"/>
      <c r="N305" s="566"/>
      <c r="O305" s="1592"/>
    </row>
    <row r="306" spans="1:16" ht="15" customHeight="1">
      <c r="A306" s="1502">
        <v>1</v>
      </c>
      <c r="B306" s="528" t="s">
        <v>996</v>
      </c>
      <c r="C306" s="1579"/>
      <c r="D306" s="1580">
        <v>15152.46</v>
      </c>
      <c r="E306" s="1580"/>
      <c r="F306" s="1578"/>
      <c r="G306" s="1624" t="s">
        <v>995</v>
      </c>
      <c r="I306" s="566"/>
      <c r="J306" s="2069"/>
      <c r="K306" s="2052"/>
      <c r="L306" s="2070"/>
      <c r="M306" s="2071"/>
      <c r="N306" s="659"/>
      <c r="O306" s="1592"/>
    </row>
    <row r="307" spans="1:16" ht="15" customHeight="1">
      <c r="A307" s="1502">
        <v>2</v>
      </c>
      <c r="B307" s="528" t="s">
        <v>1218</v>
      </c>
      <c r="C307" s="521"/>
      <c r="D307" s="2223">
        <v>0</v>
      </c>
      <c r="E307" s="2223" t="s">
        <v>168</v>
      </c>
      <c r="F307" s="1578"/>
      <c r="G307" s="1624" t="s">
        <v>993</v>
      </c>
      <c r="I307" s="566"/>
      <c r="J307" s="566"/>
      <c r="K307" s="1616"/>
      <c r="L307" s="2070"/>
      <c r="M307" s="2071"/>
      <c r="N307" s="566"/>
      <c r="O307" s="1592"/>
    </row>
    <row r="308" spans="1:16" ht="15" customHeight="1">
      <c r="A308" s="2364">
        <v>3</v>
      </c>
      <c r="B308" s="566" t="s">
        <v>992</v>
      </c>
      <c r="C308" s="618"/>
      <c r="D308" s="1616">
        <v>58619.56</v>
      </c>
      <c r="E308" s="2052"/>
      <c r="F308" s="2365"/>
      <c r="G308" s="1624" t="s">
        <v>1125</v>
      </c>
      <c r="I308" s="566"/>
      <c r="J308" s="2053"/>
      <c r="K308" s="1616"/>
      <c r="L308" s="1615"/>
      <c r="M308" s="1594"/>
      <c r="N308" s="1614"/>
      <c r="O308" s="1592"/>
    </row>
    <row r="309" spans="1:16" ht="15" customHeight="1">
      <c r="A309" s="1502">
        <v>4</v>
      </c>
      <c r="B309" s="528" t="s">
        <v>991</v>
      </c>
      <c r="C309" s="1579"/>
      <c r="D309" s="1580">
        <f>D306-D307</f>
        <v>15152.46</v>
      </c>
      <c r="E309" s="1580"/>
      <c r="F309" s="1578"/>
      <c r="H309" s="1571" t="s">
        <v>990</v>
      </c>
      <c r="I309" s="1668"/>
      <c r="J309" s="676"/>
      <c r="K309" s="1594"/>
      <c r="L309" s="1594"/>
      <c r="M309" s="2051"/>
      <c r="N309" s="566"/>
      <c r="O309" s="1592"/>
    </row>
    <row r="310" spans="1:16" ht="15" customHeight="1">
      <c r="A310" s="1577">
        <v>5</v>
      </c>
      <c r="B310" s="1611" t="s">
        <v>989</v>
      </c>
      <c r="C310" s="1574"/>
      <c r="E310" s="2187">
        <f>D308+D309</f>
        <v>73772.01999999999</v>
      </c>
      <c r="F310" s="1573"/>
      <c r="H310" s="1571"/>
      <c r="I310" s="566"/>
      <c r="J310" s="2069"/>
      <c r="K310" s="1616"/>
      <c r="L310" s="2070"/>
      <c r="M310" s="2071"/>
      <c r="N310" s="659"/>
      <c r="O310" s="1592"/>
    </row>
    <row r="311" spans="1:16" ht="18.75" customHeight="1">
      <c r="A311" s="1587" t="s">
        <v>988</v>
      </c>
      <c r="B311" s="1619" t="s">
        <v>987</v>
      </c>
      <c r="C311" s="1584"/>
      <c r="D311" s="1584"/>
      <c r="E311" s="1584"/>
      <c r="F311" s="1584"/>
      <c r="G311" s="1579"/>
      <c r="H311" s="2226"/>
      <c r="I311" s="566"/>
      <c r="J311" s="566"/>
      <c r="K311" s="1616"/>
      <c r="L311" s="2070"/>
      <c r="M311" s="2071"/>
      <c r="N311" s="566"/>
      <c r="O311" s="1592"/>
    </row>
    <row r="312" spans="1:16" ht="15" customHeight="1">
      <c r="A312" s="1502">
        <v>1</v>
      </c>
      <c r="B312" s="566" t="s">
        <v>986</v>
      </c>
      <c r="C312" s="1579"/>
      <c r="D312" s="1580">
        <v>0</v>
      </c>
      <c r="E312" s="1579"/>
      <c r="F312" s="1579"/>
      <c r="G312" s="1579"/>
      <c r="H312" s="566"/>
      <c r="I312" s="2053"/>
      <c r="J312" s="1616"/>
      <c r="K312" s="1616"/>
      <c r="L312" s="1594"/>
      <c r="M312" s="1579"/>
      <c r="N312" s="1614"/>
      <c r="O312" s="1592"/>
    </row>
    <row r="313" spans="1:16" ht="15" customHeight="1">
      <c r="A313" s="1502">
        <v>2</v>
      </c>
      <c r="B313" s="566" t="s">
        <v>985</v>
      </c>
      <c r="C313" s="1579"/>
      <c r="D313" s="1580">
        <v>0</v>
      </c>
      <c r="E313" s="1579"/>
      <c r="F313" s="1579"/>
      <c r="G313" s="1579"/>
      <c r="H313" s="1604"/>
      <c r="I313" s="1711"/>
      <c r="J313" s="1616"/>
      <c r="K313" s="1616"/>
      <c r="L313" s="2053"/>
      <c r="M313" s="1579"/>
      <c r="N313" s="2072"/>
      <c r="O313" s="1592"/>
    </row>
    <row r="314" spans="1:16" ht="15" customHeight="1">
      <c r="A314" s="1577">
        <v>3</v>
      </c>
      <c r="B314" s="1611" t="s">
        <v>984</v>
      </c>
      <c r="C314" s="1574"/>
      <c r="D314" s="1574"/>
      <c r="E314" s="1580">
        <v>0</v>
      </c>
      <c r="F314" s="1574"/>
      <c r="G314" s="1579"/>
      <c r="H314" s="1604"/>
      <c r="I314" s="1594"/>
      <c r="J314" s="659"/>
      <c r="K314" s="659"/>
      <c r="L314" s="2053"/>
      <c r="M314" s="1579"/>
      <c r="N314" s="1679"/>
      <c r="O314" s="1592"/>
    </row>
    <row r="315" spans="1:16" ht="15" customHeight="1">
      <c r="A315" s="2208" t="s">
        <v>983</v>
      </c>
      <c r="B315" s="2209" t="s">
        <v>982</v>
      </c>
      <c r="C315" s="2034"/>
      <c r="D315" s="2034"/>
      <c r="E315" s="2034"/>
      <c r="F315" s="2210"/>
      <c r="G315" s="1579"/>
      <c r="H315" s="1604"/>
      <c r="I315" s="1711"/>
      <c r="J315" s="1616"/>
      <c r="K315" s="566"/>
      <c r="L315" s="1594" t="s">
        <v>0</v>
      </c>
      <c r="M315" s="1622" t="s">
        <v>25</v>
      </c>
      <c r="N315" s="2074"/>
      <c r="O315" s="1592"/>
    </row>
    <row r="316" spans="1:16" ht="15" customHeight="1">
      <c r="A316" s="2211" t="s">
        <v>981</v>
      </c>
      <c r="B316" s="2212" t="s">
        <v>980</v>
      </c>
      <c r="C316" s="2205">
        <f>D306</f>
        <v>15152.46</v>
      </c>
      <c r="D316" s="2213">
        <f>C316*0.1</f>
        <v>1515.2460000000001</v>
      </c>
      <c r="E316" s="2095"/>
      <c r="F316" s="2214"/>
      <c r="G316" s="1579"/>
      <c r="H316" s="1604"/>
      <c r="I316" s="1711"/>
      <c r="J316" s="1616"/>
      <c r="K316" s="1611"/>
      <c r="L316" s="1971">
        <f>C300</f>
        <v>68292.87</v>
      </c>
      <c r="M316" s="630">
        <f>L316*0.1</f>
        <v>6829.2870000000003</v>
      </c>
      <c r="N316" s="2224"/>
      <c r="O316" s="2225"/>
      <c r="P316" s="2225"/>
    </row>
    <row r="317" spans="1:16" ht="15" customHeight="1">
      <c r="A317" s="2211" t="s">
        <v>979</v>
      </c>
      <c r="B317" s="2212" t="s">
        <v>978</v>
      </c>
      <c r="C317" s="2206"/>
      <c r="D317" s="2095"/>
      <c r="E317" s="2095"/>
      <c r="F317" s="2214"/>
      <c r="H317" s="1571"/>
      <c r="I317" s="566"/>
      <c r="J317" s="1594"/>
      <c r="K317" s="659"/>
      <c r="L317" s="1970">
        <f>L316+M316</f>
        <v>75122.156999999992</v>
      </c>
      <c r="M317" s="1970" t="s">
        <v>1124</v>
      </c>
      <c r="N317" s="1970"/>
      <c r="O317" s="2225"/>
      <c r="P317" s="2225"/>
    </row>
    <row r="318" spans="1:16" ht="15" customHeight="1">
      <c r="A318" s="2211">
        <v>2</v>
      </c>
      <c r="B318" s="2215" t="s">
        <v>977</v>
      </c>
      <c r="C318" s="2095"/>
      <c r="D318" s="2216">
        <v>6006.03</v>
      </c>
      <c r="E318" s="2237">
        <f>E270</f>
        <v>6006.0290000000005</v>
      </c>
      <c r="F318" s="2214"/>
      <c r="H318" s="1571"/>
      <c r="I318" s="528"/>
      <c r="J318" s="1594"/>
      <c r="K318" s="2227" t="s">
        <v>1136</v>
      </c>
      <c r="L318" s="2228">
        <v>8941.4699999999993</v>
      </c>
      <c r="M318" s="2229" t="s">
        <v>1124</v>
      </c>
      <c r="N318" s="2088">
        <f>L318</f>
        <v>8941.4699999999993</v>
      </c>
      <c r="O318" s="2088" t="s">
        <v>1130</v>
      </c>
      <c r="P318" s="2225"/>
    </row>
    <row r="319" spans="1:16" ht="15" customHeight="1">
      <c r="A319" s="2217">
        <v>3</v>
      </c>
      <c r="B319" s="2218" t="s">
        <v>976</v>
      </c>
      <c r="C319" s="2113"/>
      <c r="D319" s="2113"/>
      <c r="E319" s="2219">
        <f>D316+D318</f>
        <v>7521.2759999999998</v>
      </c>
      <c r="F319" s="2220"/>
      <c r="H319" s="1571" t="s">
        <v>975</v>
      </c>
      <c r="I319" s="551"/>
      <c r="J319" s="1594"/>
      <c r="K319" s="2230" t="s">
        <v>1138</v>
      </c>
      <c r="L319" s="629">
        <v>13738.7</v>
      </c>
      <c r="M319" s="2231" t="s">
        <v>1124</v>
      </c>
      <c r="N319" s="2088">
        <v>14932.39</v>
      </c>
      <c r="O319" s="2088" t="s">
        <v>1131</v>
      </c>
      <c r="P319" s="2225"/>
    </row>
    <row r="320" spans="1:16" ht="18.75" customHeight="1">
      <c r="C320" s="1589" t="s">
        <v>974</v>
      </c>
      <c r="D320" s="1591">
        <f>D309+D316</f>
        <v>16667.705999999998</v>
      </c>
      <c r="E320" s="1590"/>
      <c r="J320" s="1592"/>
      <c r="K320" s="2090" t="s">
        <v>1137</v>
      </c>
      <c r="L320" s="629">
        <v>6756.24</v>
      </c>
      <c r="M320" s="2231" t="s">
        <v>1124</v>
      </c>
      <c r="N320" s="2088">
        <v>7111.83</v>
      </c>
      <c r="O320" s="2088" t="s">
        <v>1132</v>
      </c>
      <c r="P320" s="2225"/>
    </row>
    <row r="321" spans="1:17" ht="18.75" customHeight="1">
      <c r="C321" s="1590"/>
      <c r="D321" s="1589" t="s">
        <v>973</v>
      </c>
      <c r="E321" s="1588">
        <f>E310+E319</f>
        <v>81293.295999999988</v>
      </c>
      <c r="H321" s="534"/>
      <c r="K321" s="2090" t="s">
        <v>1139</v>
      </c>
      <c r="L321" s="629">
        <v>4147.99</v>
      </c>
      <c r="M321" s="2231" t="s">
        <v>1124</v>
      </c>
      <c r="N321" s="2088">
        <v>4366.3100000000004</v>
      </c>
      <c r="O321" s="2088" t="s">
        <v>1143</v>
      </c>
      <c r="P321" s="2225"/>
    </row>
    <row r="322" spans="1:17" ht="15" customHeight="1">
      <c r="A322" s="1587" t="s">
        <v>972</v>
      </c>
      <c r="B322" s="1586" t="s">
        <v>971</v>
      </c>
      <c r="C322" s="1584"/>
      <c r="D322" s="1585"/>
      <c r="E322" s="1584"/>
      <c r="F322" s="1583"/>
      <c r="H322" s="534"/>
      <c r="K322" s="2090" t="s">
        <v>1140</v>
      </c>
      <c r="L322" s="629">
        <v>10538.39</v>
      </c>
      <c r="M322" s="2231" t="s">
        <v>1124</v>
      </c>
      <c r="N322" s="2088">
        <v>11093.04</v>
      </c>
      <c r="O322" s="2088" t="s">
        <v>1205</v>
      </c>
      <c r="P322" s="2225"/>
    </row>
    <row r="323" spans="1:17" ht="15" customHeight="1">
      <c r="A323" s="1502">
        <v>1</v>
      </c>
      <c r="B323" s="1579"/>
      <c r="C323" s="1581" t="s">
        <v>970</v>
      </c>
      <c r="D323" s="629">
        <f>D320*0.05</f>
        <v>833.38529999999992</v>
      </c>
      <c r="E323" s="1582"/>
      <c r="F323" s="1578"/>
      <c r="H323" s="534"/>
      <c r="K323" s="2090" t="s">
        <v>1141</v>
      </c>
      <c r="L323" s="629">
        <v>11165.16</v>
      </c>
      <c r="M323" s="2231" t="s">
        <v>1124</v>
      </c>
      <c r="N323" s="2088">
        <v>11752.8</v>
      </c>
      <c r="O323" s="2088" t="s">
        <v>1206</v>
      </c>
      <c r="P323" s="2225"/>
    </row>
    <row r="324" spans="1:17" ht="15" customHeight="1">
      <c r="A324" s="1502">
        <v>2</v>
      </c>
      <c r="B324" s="1579"/>
      <c r="C324" s="1581" t="s">
        <v>969</v>
      </c>
      <c r="D324" s="1580">
        <v>3231.28</v>
      </c>
      <c r="E324" s="2236">
        <f>E276</f>
        <v>3231.27745</v>
      </c>
      <c r="F324" s="1578"/>
      <c r="J324" s="2091"/>
      <c r="K324" s="2090" t="s">
        <v>1142</v>
      </c>
      <c r="L324" s="629">
        <v>6016.36</v>
      </c>
      <c r="M324" s="2231" t="s">
        <v>1124</v>
      </c>
      <c r="N324" s="2235">
        <v>7868.4</v>
      </c>
      <c r="O324" s="2088" t="s">
        <v>1215</v>
      </c>
      <c r="P324" s="2088"/>
    </row>
    <row r="325" spans="1:17" ht="15" customHeight="1">
      <c r="A325" s="1502">
        <v>3</v>
      </c>
      <c r="B325" s="1579"/>
      <c r="C325" s="1581" t="s">
        <v>968</v>
      </c>
      <c r="E325" s="2046">
        <f>SUM(D323:D324)</f>
        <v>4064.6653000000001</v>
      </c>
      <c r="F325" s="1578"/>
      <c r="H325" s="1571" t="s">
        <v>967</v>
      </c>
      <c r="J325" s="1592"/>
      <c r="K325" s="2357" t="s">
        <v>1207</v>
      </c>
      <c r="L325" s="2358">
        <v>16472.14</v>
      </c>
      <c r="M325" s="2359" t="s">
        <v>1124</v>
      </c>
      <c r="N325" s="2362" t="s">
        <v>1329</v>
      </c>
      <c r="O325" s="2360"/>
      <c r="P325" s="2361"/>
      <c r="Q325" s="534">
        <v>16040</v>
      </c>
    </row>
    <row r="326" spans="1:17" ht="15" customHeight="1">
      <c r="A326" s="2366">
        <v>4</v>
      </c>
      <c r="B326" s="2360"/>
      <c r="C326" s="2367" t="s">
        <v>1331</v>
      </c>
      <c r="D326" s="2368">
        <v>2647.19</v>
      </c>
      <c r="E326" s="2369" t="s">
        <v>1330</v>
      </c>
      <c r="F326" s="2361"/>
      <c r="J326" s="1592"/>
      <c r="K326" s="2090" t="s">
        <v>1208</v>
      </c>
      <c r="L326" s="1579"/>
      <c r="M326" s="2231" t="s">
        <v>1124</v>
      </c>
    </row>
    <row r="327" spans="1:17" ht="15" customHeight="1">
      <c r="A327" s="1577">
        <v>5</v>
      </c>
      <c r="B327" s="1574"/>
      <c r="C327" s="1576" t="s">
        <v>965</v>
      </c>
      <c r="D327" s="1575">
        <v>0</v>
      </c>
      <c r="E327" s="1574"/>
      <c r="F327" s="1573"/>
      <c r="J327" s="1592"/>
      <c r="K327" s="2058" t="s">
        <v>1209</v>
      </c>
      <c r="L327" s="2059"/>
      <c r="M327" s="2232" t="s">
        <v>1124</v>
      </c>
      <c r="N327" s="2234"/>
      <c r="O327" s="2059"/>
      <c r="P327" s="2059"/>
    </row>
    <row r="328" spans="1:17" ht="22.5" customHeight="1">
      <c r="A328" s="2009"/>
      <c r="B328" s="2010"/>
      <c r="C328" s="2011" t="s">
        <v>964</v>
      </c>
      <c r="D328" s="2012">
        <f>D320-(D323+D326)</f>
        <v>13187.130699999998</v>
      </c>
      <c r="E328" s="2010"/>
      <c r="F328" s="2013"/>
      <c r="H328" s="1571" t="s">
        <v>963</v>
      </c>
      <c r="J328" s="1592"/>
      <c r="K328" s="615"/>
      <c r="L328" s="2233">
        <f>SUM(L318:L325)</f>
        <v>77776.45</v>
      </c>
      <c r="M328" s="2233" t="s">
        <v>1124</v>
      </c>
      <c r="N328" s="2225">
        <f>SUM(N318:N324)</f>
        <v>66066.239999999991</v>
      </c>
      <c r="O328" s="2225" t="s">
        <v>239</v>
      </c>
      <c r="P328" s="2225"/>
    </row>
    <row r="329" spans="1:17" ht="17.25" customHeight="1">
      <c r="J329" s="1592"/>
      <c r="K329" s="1592"/>
      <c r="L329" s="2225"/>
      <c r="M329" s="2225"/>
      <c r="N329" s="2225">
        <f>N328/1.1</f>
        <v>60060.218181818171</v>
      </c>
      <c r="O329" s="2225" t="s">
        <v>1144</v>
      </c>
      <c r="P329" s="2225"/>
    </row>
    <row r="330" spans="1:17">
      <c r="B330" s="1570" t="s">
        <v>962</v>
      </c>
      <c r="C330" s="1569">
        <f>E285</f>
        <v>43417</v>
      </c>
      <c r="J330" s="1592"/>
      <c r="K330" s="1592"/>
      <c r="L330" s="1592"/>
      <c r="M330" s="1592"/>
      <c r="N330" s="1592"/>
      <c r="O330" s="1592"/>
    </row>
    <row r="331" spans="1:17">
      <c r="B331" s="1568"/>
      <c r="C331" s="2014" t="s">
        <v>961</v>
      </c>
      <c r="J331" s="1592"/>
      <c r="K331" s="1592"/>
      <c r="L331" s="1592"/>
      <c r="M331" s="1592"/>
      <c r="N331" s="1592"/>
      <c r="O331" s="1592"/>
    </row>
    <row r="332" spans="1:17" ht="57.75" customHeight="1"/>
    <row r="334" spans="1:17">
      <c r="M334" s="534">
        <f>1180*3</f>
        <v>3540</v>
      </c>
    </row>
    <row r="335" spans="1:17">
      <c r="M335" s="534">
        <v>12500</v>
      </c>
    </row>
    <row r="336" spans="1:17">
      <c r="M336" s="534">
        <f>SUM(M334:M335)</f>
        <v>16040</v>
      </c>
      <c r="N336" s="534">
        <v>12964.12</v>
      </c>
    </row>
    <row r="337" spans="11:15">
      <c r="K337" s="534">
        <v>21963.22</v>
      </c>
      <c r="M337" s="534">
        <v>21963.22</v>
      </c>
      <c r="N337" s="534">
        <v>12102.75</v>
      </c>
    </row>
    <row r="338" spans="11:15">
      <c r="K338" s="534">
        <f>21963.22*0.25</f>
        <v>5490.8050000000003</v>
      </c>
      <c r="M338" s="534">
        <f>M337-M336</f>
        <v>5923.2200000000012</v>
      </c>
      <c r="N338" s="534">
        <f>SUM(N336:N337)</f>
        <v>25066.870000000003</v>
      </c>
      <c r="O338" s="534">
        <f>N338-M337</f>
        <v>3103.6500000000015</v>
      </c>
    </row>
    <row r="339" spans="11:15">
      <c r="K339" s="534">
        <f>K337-K338</f>
        <v>16472.415000000001</v>
      </c>
    </row>
  </sheetData>
  <pageMargins left="0.86" right="0.23622047244094491" top="0.27559055118110237" bottom="0.55118110236220474" header="7.874015748031496E-2" footer="0.23622047244094491"/>
  <pageSetup paperSize="9" scale="98" orientation="portrait" r:id="rId1"/>
  <headerFooter>
    <oddFooter>&amp;L&amp;8ctp architectes sas, 15 rue Molière, 34290 Servian / Siret 50772925900022 RCS Béziers 
Ordre des architectes : Languedoc Roussillon N° S12588&amp;R&amp;8&amp;F</oddFooter>
  </headerFooter>
  <rowBreaks count="1" manualBreakCount="1">
    <brk id="47" max="5" man="1"/>
  </rowBreaks>
  <drawing r:id="rId2"/>
</worksheet>
</file>

<file path=xl/worksheets/sheet21.xml><?xml version="1.0" encoding="utf-8"?>
<worksheet xmlns="http://schemas.openxmlformats.org/spreadsheetml/2006/main" xmlns:r="http://schemas.openxmlformats.org/officeDocument/2006/relationships">
  <dimension ref="A1:Q185"/>
  <sheetViews>
    <sheetView view="pageLayout" topLeftCell="A43" workbookViewId="0">
      <selection activeCell="N65" sqref="N65"/>
    </sheetView>
  </sheetViews>
  <sheetFormatPr baseColWidth="10" defaultRowHeight="16.5"/>
  <cols>
    <col min="1" max="1" width="3.42578125" style="534" customWidth="1"/>
    <col min="2" max="2" width="22.7109375" style="534" customWidth="1"/>
    <col min="3" max="3" width="26.85546875" style="534" customWidth="1"/>
    <col min="4" max="5" width="14.28515625" style="534" customWidth="1"/>
    <col min="6" max="6" width="3.28515625" style="534" customWidth="1"/>
    <col min="7" max="7" width="5.140625" style="534" customWidth="1"/>
    <col min="8" max="8" width="6.7109375" style="1567" customWidth="1"/>
    <col min="9" max="9" width="3.5703125" style="534" customWidth="1"/>
    <col min="10" max="10" width="12.7109375" style="534" bestFit="1" customWidth="1"/>
    <col min="11" max="11" width="17" style="534" bestFit="1" customWidth="1"/>
    <col min="12" max="12" width="14.28515625" style="534" customWidth="1"/>
    <col min="13" max="13" width="13.28515625" style="534" bestFit="1" customWidth="1"/>
    <col min="14" max="14" width="16.5703125" style="534" bestFit="1" customWidth="1"/>
    <col min="15" max="16384" width="11.42578125" style="534"/>
  </cols>
  <sheetData>
    <row r="1" spans="1:17" ht="16.5" customHeight="1" thickBot="1">
      <c r="A1" s="1686"/>
      <c r="B1" s="1574"/>
      <c r="C1" s="1574"/>
      <c r="D1" s="1685" t="s">
        <v>52</v>
      </c>
      <c r="E1" s="1684">
        <v>43252</v>
      </c>
      <c r="F1" s="1683"/>
      <c r="H1" s="1669"/>
    </row>
    <row r="2" spans="1:17" ht="15" customHeight="1">
      <c r="A2" s="1668"/>
      <c r="B2" s="1681" t="s">
        <v>1011</v>
      </c>
      <c r="C2" s="1675" t="s">
        <v>1073</v>
      </c>
      <c r="D2" s="1680"/>
      <c r="E2" s="1679"/>
      <c r="F2" s="1676"/>
      <c r="H2" s="1669"/>
      <c r="I2" s="1579"/>
    </row>
    <row r="3" spans="1:17" ht="15" customHeight="1">
      <c r="A3" s="1668"/>
      <c r="B3" s="1678" t="s">
        <v>1010</v>
      </c>
      <c r="C3" s="1675" t="s">
        <v>1074</v>
      </c>
      <c r="D3" s="622"/>
      <c r="E3" s="1677"/>
      <c r="F3" s="1676"/>
    </row>
    <row r="4" spans="1:17" ht="15" customHeight="1">
      <c r="A4" s="1611"/>
      <c r="B4" s="520"/>
      <c r="C4" s="2015" t="s">
        <v>131</v>
      </c>
      <c r="D4" s="625"/>
      <c r="E4" s="1611"/>
      <c r="F4" s="1674"/>
    </row>
    <row r="5" spans="1:17" ht="15" customHeight="1">
      <c r="A5" s="1673"/>
      <c r="B5" s="2016" t="s">
        <v>1009</v>
      </c>
      <c r="C5" s="1789" t="s">
        <v>1071</v>
      </c>
      <c r="D5" s="1702"/>
      <c r="E5" s="1702"/>
      <c r="F5" s="2017"/>
      <c r="H5" s="1669"/>
    </row>
    <row r="6" spans="1:17" ht="15" customHeight="1">
      <c r="A6" s="1962"/>
      <c r="B6" s="2018"/>
      <c r="C6" s="1785" t="s">
        <v>1072</v>
      </c>
      <c r="D6" s="1611"/>
      <c r="E6" s="1611"/>
      <c r="F6" s="1674"/>
    </row>
    <row r="7" spans="1:17" ht="15" customHeight="1">
      <c r="A7" s="2152"/>
      <c r="B7" s="1667" t="s">
        <v>1008</v>
      </c>
      <c r="C7" s="1662" t="s">
        <v>1197</v>
      </c>
      <c r="D7" s="619"/>
      <c r="E7" s="1666"/>
      <c r="F7" s="566"/>
      <c r="K7" s="1579"/>
      <c r="N7" s="1938" t="s">
        <v>1102</v>
      </c>
    </row>
    <row r="8" spans="1:17" ht="15" customHeight="1">
      <c r="A8" s="2153"/>
      <c r="B8" s="1663"/>
      <c r="C8" s="1662" t="s">
        <v>1198</v>
      </c>
      <c r="D8" s="1665"/>
      <c r="E8" s="618"/>
      <c r="F8" s="1664"/>
      <c r="J8" s="1579"/>
    </row>
    <row r="9" spans="1:17" ht="15" customHeight="1">
      <c r="A9" s="2153"/>
      <c r="B9" s="1663"/>
      <c r="C9" s="1662" t="s">
        <v>1199</v>
      </c>
      <c r="D9" s="1609"/>
      <c r="E9" s="581"/>
      <c r="F9" s="581"/>
    </row>
    <row r="10" spans="1:17" ht="16.5" customHeight="1">
      <c r="A10" s="2154"/>
      <c r="B10" s="2166"/>
      <c r="C10" s="2167" t="s">
        <v>1012</v>
      </c>
      <c r="D10" s="2168" t="s">
        <v>1194</v>
      </c>
      <c r="E10" s="2169" t="s">
        <v>1195</v>
      </c>
      <c r="F10" s="2156"/>
    </row>
    <row r="11" spans="1:17" s="528" customFormat="1" ht="16.5" customHeight="1">
      <c r="A11" s="1658" t="s">
        <v>304</v>
      </c>
      <c r="B11" s="1657" t="s">
        <v>1193</v>
      </c>
      <c r="C11" s="1946" t="s">
        <v>918</v>
      </c>
      <c r="D11" s="1652"/>
      <c r="E11" s="1652"/>
      <c r="F11" s="1656"/>
      <c r="G11" s="1655"/>
      <c r="H11" s="1627"/>
      <c r="J11" s="1654"/>
      <c r="K11" s="1652"/>
      <c r="L11" s="1653"/>
      <c r="M11" s="1652"/>
      <c r="N11" s="566"/>
      <c r="O11" s="566"/>
      <c r="P11" s="566"/>
      <c r="Q11" s="551"/>
    </row>
    <row r="12" spans="1:17" s="1634" customFormat="1" ht="15" customHeight="1">
      <c r="A12" s="1651"/>
      <c r="B12" s="1650" t="s">
        <v>1006</v>
      </c>
      <c r="C12" s="2004" t="s">
        <v>1194</v>
      </c>
      <c r="D12" s="1649" t="s">
        <v>1005</v>
      </c>
      <c r="E12" s="1648">
        <v>43189</v>
      </c>
      <c r="F12" s="1647"/>
      <c r="G12" s="1637"/>
      <c r="H12" s="1627"/>
      <c r="K12" s="1646"/>
      <c r="M12" s="1635"/>
      <c r="N12" s="581"/>
      <c r="O12" s="581"/>
      <c r="P12" s="581"/>
    </row>
    <row r="13" spans="1:17" s="1634" customFormat="1" ht="15" customHeight="1">
      <c r="A13" s="1645"/>
      <c r="B13" s="1644" t="s">
        <v>1004</v>
      </c>
      <c r="C13" s="1992">
        <v>3677.5</v>
      </c>
      <c r="D13" s="1643" t="s">
        <v>168</v>
      </c>
      <c r="E13" s="531"/>
      <c r="F13" s="570"/>
      <c r="G13" s="1637"/>
      <c r="H13" s="1627"/>
      <c r="K13" s="1636"/>
      <c r="L13" s="1636"/>
      <c r="M13" s="1635"/>
      <c r="N13" s="581"/>
      <c r="O13" s="581"/>
      <c r="P13" s="581"/>
    </row>
    <row r="14" spans="1:17" s="1634" customFormat="1" ht="3" customHeight="1">
      <c r="A14" s="2170"/>
      <c r="B14" s="2171"/>
      <c r="C14" s="2172"/>
      <c r="D14" s="2173"/>
      <c r="E14" s="2174"/>
      <c r="F14" s="2175"/>
      <c r="G14" s="1637"/>
      <c r="H14" s="1627"/>
      <c r="K14" s="1636"/>
      <c r="L14" s="1636"/>
      <c r="M14" s="1635"/>
      <c r="N14" s="581"/>
      <c r="O14" s="581"/>
      <c r="P14" s="581"/>
    </row>
    <row r="15" spans="1:17" s="1634" customFormat="1" ht="15" customHeight="1">
      <c r="A15" s="2162"/>
      <c r="B15" s="2163" t="s">
        <v>1003</v>
      </c>
      <c r="C15" s="2164" t="s">
        <v>1196</v>
      </c>
      <c r="D15" s="2163" t="s">
        <v>1002</v>
      </c>
      <c r="E15" s="2165">
        <v>43240</v>
      </c>
      <c r="F15" s="2157"/>
      <c r="G15" s="1637"/>
      <c r="H15" s="1627"/>
      <c r="K15" s="1636"/>
      <c r="L15" s="1636"/>
      <c r="M15" s="1635"/>
      <c r="N15" s="581"/>
      <c r="O15" s="581"/>
      <c r="P15" s="581"/>
    </row>
    <row r="16" spans="1:17" s="1634" customFormat="1" ht="1.5" customHeight="1">
      <c r="A16" s="2176"/>
      <c r="B16" s="2177"/>
      <c r="C16" s="2178"/>
      <c r="D16" s="2179"/>
      <c r="E16" s="2180"/>
      <c r="F16" s="2181"/>
      <c r="G16" s="1637"/>
      <c r="H16" s="1627"/>
      <c r="K16" s="1636"/>
      <c r="L16" s="1636"/>
      <c r="M16" s="1635"/>
      <c r="N16" s="581"/>
      <c r="O16" s="581"/>
      <c r="P16" s="581"/>
    </row>
    <row r="17" spans="1:14" s="580" customFormat="1" ht="19.5" customHeight="1">
      <c r="A17" s="1631"/>
      <c r="B17" s="1633" t="s">
        <v>1001</v>
      </c>
      <c r="C17" s="1631"/>
      <c r="D17" s="1632" t="s">
        <v>1000</v>
      </c>
      <c r="E17" s="1632" t="s">
        <v>999</v>
      </c>
      <c r="F17" s="1631"/>
      <c r="G17" s="589"/>
      <c r="H17" s="1630"/>
      <c r="I17" s="1629"/>
      <c r="J17" s="1579"/>
      <c r="K17" s="1628"/>
      <c r="L17" s="1627"/>
      <c r="M17" s="1626"/>
      <c r="N17" s="528"/>
    </row>
    <row r="18" spans="1:14" ht="18.75" customHeight="1">
      <c r="A18" s="1587" t="s">
        <v>998</v>
      </c>
      <c r="B18" s="1625" t="s">
        <v>997</v>
      </c>
      <c r="C18" s="1584"/>
      <c r="D18" s="1584"/>
      <c r="E18" s="1584"/>
      <c r="F18" s="1583"/>
      <c r="I18" s="1623"/>
      <c r="J18" s="1622"/>
      <c r="K18" s="1621"/>
      <c r="L18" s="1621"/>
      <c r="M18" s="1990"/>
      <c r="N18" s="528"/>
    </row>
    <row r="19" spans="1:14" ht="15" customHeight="1">
      <c r="A19" s="1502">
        <v>1</v>
      </c>
      <c r="B19" s="528" t="s">
        <v>996</v>
      </c>
      <c r="C19" s="1579"/>
      <c r="D19" s="1580">
        <v>3677.5</v>
      </c>
      <c r="E19" s="1580"/>
      <c r="F19" s="1578"/>
      <c r="G19" s="1624" t="s">
        <v>995</v>
      </c>
      <c r="I19" s="1600"/>
      <c r="J19" s="1620"/>
      <c r="K19" s="1580">
        <f>14932.39/1.1</f>
        <v>13574.899999999998</v>
      </c>
      <c r="L19" s="1618"/>
      <c r="M19" s="1617"/>
      <c r="N19" s="1610"/>
    </row>
    <row r="20" spans="1:14" ht="15" customHeight="1">
      <c r="A20" s="1502">
        <v>2</v>
      </c>
      <c r="B20" s="528" t="s">
        <v>994</v>
      </c>
      <c r="C20" s="1579"/>
      <c r="D20" s="1580">
        <v>0</v>
      </c>
      <c r="E20" s="1580"/>
      <c r="F20" s="1578"/>
      <c r="G20" s="1624" t="s">
        <v>993</v>
      </c>
      <c r="I20" s="1600"/>
      <c r="J20" s="2005"/>
      <c r="K20" s="2006">
        <f>K19*0.1</f>
        <v>1357.4899999999998</v>
      </c>
      <c r="L20" s="2007"/>
      <c r="M20" s="2008"/>
      <c r="N20" s="2005"/>
    </row>
    <row r="21" spans="1:14" ht="15" customHeight="1">
      <c r="A21" s="1502">
        <v>3</v>
      </c>
      <c r="B21" s="528" t="s">
        <v>992</v>
      </c>
      <c r="C21" s="1579"/>
      <c r="D21" s="1580">
        <v>0</v>
      </c>
      <c r="E21" s="1580"/>
      <c r="F21" s="1578"/>
      <c r="I21" s="1600"/>
      <c r="J21" s="618"/>
      <c r="K21" s="1616">
        <f>SUM(K19:K20)</f>
        <v>14932.389999999998</v>
      </c>
      <c r="L21" s="1615"/>
      <c r="M21" s="1594"/>
      <c r="N21" s="1614"/>
    </row>
    <row r="22" spans="1:14" ht="15" customHeight="1">
      <c r="A22" s="1502">
        <v>4</v>
      </c>
      <c r="B22" s="528" t="s">
        <v>991</v>
      </c>
      <c r="C22" s="1579"/>
      <c r="D22" s="1580">
        <f>D19-D20</f>
        <v>3677.5</v>
      </c>
      <c r="E22" s="1580"/>
      <c r="F22" s="1578"/>
      <c r="H22" s="1571" t="s">
        <v>990</v>
      </c>
      <c r="I22" s="1623"/>
      <c r="J22" s="1622"/>
      <c r="K22" s="1621"/>
      <c r="L22" s="1621"/>
      <c r="M22" s="1990"/>
      <c r="N22" s="528"/>
    </row>
    <row r="23" spans="1:14" ht="15" customHeight="1">
      <c r="A23" s="1577">
        <v>5</v>
      </c>
      <c r="B23" s="1611" t="s">
        <v>989</v>
      </c>
      <c r="C23" s="1574"/>
      <c r="E23" s="1575">
        <f>D21+D22</f>
        <v>3677.5</v>
      </c>
      <c r="F23" s="1573"/>
      <c r="H23" s="1571"/>
      <c r="I23" s="1600"/>
      <c r="J23" s="1620"/>
      <c r="K23" s="1608"/>
      <c r="L23" s="1618"/>
      <c r="M23" s="1617"/>
      <c r="N23" s="1610"/>
    </row>
    <row r="24" spans="1:14" ht="18.75" customHeight="1">
      <c r="A24" s="1587" t="s">
        <v>988</v>
      </c>
      <c r="B24" s="1619" t="s">
        <v>987</v>
      </c>
      <c r="C24" s="1584"/>
      <c r="D24" s="1584"/>
      <c r="E24" s="1584"/>
      <c r="F24" s="1583"/>
      <c r="H24" s="1571"/>
      <c r="I24" s="1600"/>
      <c r="J24" s="581"/>
      <c r="K24" s="1608"/>
      <c r="L24" s="1618"/>
      <c r="M24" s="1617"/>
      <c r="N24" s="581"/>
    </row>
    <row r="25" spans="1:14" ht="15" customHeight="1">
      <c r="A25" s="1502">
        <v>1</v>
      </c>
      <c r="B25" s="566" t="s">
        <v>986</v>
      </c>
      <c r="C25" s="1579"/>
      <c r="D25" s="1580">
        <v>0</v>
      </c>
      <c r="E25" s="1579"/>
      <c r="F25" s="1578"/>
      <c r="H25" s="1571"/>
      <c r="I25" s="1600"/>
      <c r="J25" s="618"/>
      <c r="K25" s="1616"/>
      <c r="L25" s="1615"/>
      <c r="M25" s="1594"/>
      <c r="N25" s="1614"/>
    </row>
    <row r="26" spans="1:14" ht="15" customHeight="1">
      <c r="A26" s="1502">
        <v>2</v>
      </c>
      <c r="B26" s="566" t="s">
        <v>985</v>
      </c>
      <c r="C26" s="1579"/>
      <c r="D26" s="1580">
        <v>0</v>
      </c>
      <c r="E26" s="1579"/>
      <c r="F26" s="1578"/>
      <c r="H26" s="1571"/>
      <c r="I26" s="1604"/>
      <c r="J26" s="1581"/>
      <c r="K26" s="1613"/>
      <c r="L26" s="1598"/>
      <c r="M26" s="1579"/>
      <c r="N26" s="1612"/>
    </row>
    <row r="27" spans="1:14" ht="15" customHeight="1">
      <c r="A27" s="1577">
        <v>3</v>
      </c>
      <c r="B27" s="1611" t="s">
        <v>984</v>
      </c>
      <c r="C27" s="1574"/>
      <c r="D27" s="1574"/>
      <c r="E27" s="1580">
        <v>0</v>
      </c>
      <c r="F27" s="1573"/>
      <c r="H27" s="1571"/>
      <c r="I27" s="1604"/>
      <c r="J27" s="1594"/>
      <c r="K27" s="1610"/>
      <c r="L27" s="1598"/>
      <c r="M27" s="1579"/>
      <c r="N27" s="1609"/>
    </row>
    <row r="28" spans="1:14" ht="15" customHeight="1">
      <c r="A28" s="1587" t="s">
        <v>983</v>
      </c>
      <c r="B28" s="1586" t="s">
        <v>982</v>
      </c>
      <c r="C28" s="1584"/>
      <c r="D28" s="1584"/>
      <c r="E28" s="1584"/>
      <c r="F28" s="1583"/>
      <c r="H28" s="1571"/>
      <c r="I28" s="1604"/>
      <c r="J28" s="1581"/>
      <c r="K28" s="1608"/>
      <c r="L28" s="1598"/>
      <c r="M28" s="1607"/>
      <c r="N28" s="1606"/>
    </row>
    <row r="29" spans="1:14" ht="15" customHeight="1">
      <c r="A29" s="1502" t="s">
        <v>981</v>
      </c>
      <c r="B29" s="1581" t="s">
        <v>980</v>
      </c>
      <c r="C29" s="1605">
        <f>D19</f>
        <v>3677.5</v>
      </c>
      <c r="D29" s="1601">
        <f>C29*0.1</f>
        <v>367.75</v>
      </c>
      <c r="E29" s="1579"/>
      <c r="F29" s="1578"/>
      <c r="H29" s="1571"/>
      <c r="I29" s="1604"/>
      <c r="J29" s="1579"/>
      <c r="L29" s="1579"/>
      <c r="M29" s="1579"/>
      <c r="N29" s="1603"/>
    </row>
    <row r="30" spans="1:14" ht="15" customHeight="1">
      <c r="A30" s="1502" t="s">
        <v>979</v>
      </c>
      <c r="B30" s="1581" t="s">
        <v>978</v>
      </c>
      <c r="C30" s="1602"/>
      <c r="E30" s="1579"/>
      <c r="F30" s="1578"/>
      <c r="H30" s="1571"/>
      <c r="I30" s="1600"/>
      <c r="J30" s="1594"/>
      <c r="K30" s="1599"/>
      <c r="L30" s="1598"/>
      <c r="M30" s="528"/>
      <c r="N30" s="528"/>
    </row>
    <row r="31" spans="1:14" ht="15" customHeight="1">
      <c r="A31" s="1502">
        <v>2</v>
      </c>
      <c r="B31" s="1598" t="s">
        <v>977</v>
      </c>
      <c r="C31" s="1579"/>
      <c r="D31" s="1580"/>
      <c r="E31" s="1579"/>
      <c r="F31" s="1578"/>
      <c r="H31" s="1571"/>
      <c r="I31" s="528"/>
      <c r="J31" s="1597"/>
      <c r="K31" s="1596"/>
      <c r="L31" s="1204"/>
      <c r="M31" s="528"/>
      <c r="N31" s="528"/>
    </row>
    <row r="32" spans="1:14" ht="15" customHeight="1">
      <c r="A32" s="1577">
        <v>3</v>
      </c>
      <c r="B32" s="1595" t="s">
        <v>976</v>
      </c>
      <c r="C32" s="1574"/>
      <c r="D32" s="1574"/>
      <c r="E32" s="1575">
        <f>D29+D31</f>
        <v>367.75</v>
      </c>
      <c r="F32" s="1573"/>
      <c r="H32" s="1571" t="s">
        <v>975</v>
      </c>
      <c r="I32" s="551"/>
      <c r="J32" s="1594"/>
      <c r="K32" s="1593"/>
      <c r="L32" s="1592"/>
      <c r="M32" s="528"/>
      <c r="N32" s="528"/>
    </row>
    <row r="33" spans="1:8" ht="18.75" customHeight="1">
      <c r="C33" s="1589" t="s">
        <v>974</v>
      </c>
      <c r="D33" s="1591">
        <f>D22+D29</f>
        <v>4045.25</v>
      </c>
      <c r="E33" s="1590"/>
    </row>
    <row r="34" spans="1:8" ht="18.75" customHeight="1">
      <c r="C34" s="1590"/>
      <c r="D34" s="1589" t="s">
        <v>973</v>
      </c>
      <c r="E34" s="1588">
        <f>E23+E32</f>
        <v>4045.25</v>
      </c>
    </row>
    <row r="35" spans="1:8" ht="15" customHeight="1">
      <c r="A35" s="1587" t="s">
        <v>972</v>
      </c>
      <c r="B35" s="1586" t="s">
        <v>971</v>
      </c>
      <c r="C35" s="1584"/>
      <c r="D35" s="1585"/>
      <c r="E35" s="1584"/>
      <c r="F35" s="1583"/>
    </row>
    <row r="36" spans="1:8" ht="15" customHeight="1">
      <c r="A36" s="1502">
        <v>1</v>
      </c>
      <c r="B36" s="1579"/>
      <c r="C36" s="1581" t="s">
        <v>970</v>
      </c>
      <c r="D36" s="629">
        <f>D33*0.05</f>
        <v>202.26250000000002</v>
      </c>
      <c r="E36" s="1582"/>
      <c r="F36" s="1578"/>
    </row>
    <row r="37" spans="1:8" ht="15" customHeight="1">
      <c r="A37" s="1502">
        <v>2</v>
      </c>
      <c r="B37" s="1579"/>
      <c r="C37" s="1581" t="s">
        <v>969</v>
      </c>
      <c r="D37" s="1580">
        <f>8941.47*0.05</f>
        <v>447.07349999999997</v>
      </c>
      <c r="E37" s="528"/>
      <c r="F37" s="1578"/>
    </row>
    <row r="38" spans="1:8" ht="15" customHeight="1">
      <c r="A38" s="1502">
        <v>3</v>
      </c>
      <c r="B38" s="1579"/>
      <c r="C38" s="1581" t="s">
        <v>968</v>
      </c>
      <c r="D38" s="2046">
        <f>SUM(D36:D37)</f>
        <v>649.33600000000001</v>
      </c>
      <c r="E38" s="1580">
        <v>0</v>
      </c>
      <c r="F38" s="1578"/>
      <c r="H38" s="1571" t="s">
        <v>967</v>
      </c>
    </row>
    <row r="39" spans="1:8" ht="15" customHeight="1">
      <c r="A39" s="1502">
        <v>4</v>
      </c>
      <c r="B39" s="1579"/>
      <c r="C39" s="1581" t="s">
        <v>966</v>
      </c>
      <c r="D39" s="1580">
        <v>0</v>
      </c>
      <c r="E39" s="1579"/>
      <c r="F39" s="1578"/>
    </row>
    <row r="40" spans="1:8" ht="15" customHeight="1">
      <c r="A40" s="1577">
        <v>5</v>
      </c>
      <c r="B40" s="1574"/>
      <c r="C40" s="1576" t="s">
        <v>965</v>
      </c>
      <c r="D40" s="1575">
        <v>0</v>
      </c>
      <c r="E40" s="1574"/>
      <c r="F40" s="1573"/>
    </row>
    <row r="41" spans="1:8" ht="22.5" customHeight="1">
      <c r="A41" s="2158"/>
      <c r="B41" s="2155"/>
      <c r="C41" s="2160" t="s">
        <v>964</v>
      </c>
      <c r="D41" s="2161">
        <f>D33-D38</f>
        <v>3395.9139999999998</v>
      </c>
      <c r="E41" s="2155"/>
      <c r="F41" s="2159"/>
      <c r="H41" s="1571" t="s">
        <v>963</v>
      </c>
    </row>
    <row r="43" spans="1:8">
      <c r="B43" s="1570" t="s">
        <v>962</v>
      </c>
      <c r="C43" s="1569">
        <f>E1</f>
        <v>43252</v>
      </c>
    </row>
    <row r="44" spans="1:8">
      <c r="B44" s="1568"/>
      <c r="C44" s="2014" t="s">
        <v>961</v>
      </c>
    </row>
    <row r="45" spans="1:8" ht="90.75" customHeight="1"/>
    <row r="46" spans="1:8" s="2092" customFormat="1">
      <c r="H46" s="2093"/>
    </row>
    <row r="47" spans="1:8" ht="3.75" customHeight="1"/>
    <row r="48" spans="1:8" ht="6" customHeight="1" thickBot="1">
      <c r="A48" s="1689"/>
      <c r="B48" s="1584"/>
      <c r="C48" s="1584"/>
      <c r="D48" s="1688"/>
      <c r="E48" s="1687"/>
      <c r="F48" s="1583"/>
    </row>
    <row r="49" spans="1:17" ht="16.5" customHeight="1" thickBot="1">
      <c r="A49" s="1686"/>
      <c r="B49" s="1574"/>
      <c r="C49" s="1574"/>
      <c r="D49" s="1685" t="s">
        <v>52</v>
      </c>
      <c r="E49" s="1684">
        <v>43164</v>
      </c>
      <c r="F49" s="1683"/>
      <c r="H49" s="1669"/>
    </row>
    <row r="50" spans="1:17" ht="16.5" customHeight="1">
      <c r="A50" s="1668"/>
      <c r="B50" s="1681" t="s">
        <v>1011</v>
      </c>
      <c r="C50" s="566" t="s">
        <v>1073</v>
      </c>
      <c r="D50" s="1680"/>
      <c r="E50" s="1679"/>
      <c r="F50" s="1676"/>
      <c r="H50" s="1669"/>
      <c r="I50" s="1579"/>
    </row>
    <row r="51" spans="1:17" ht="16.5" customHeight="1">
      <c r="A51" s="1668"/>
      <c r="B51" s="1678" t="s">
        <v>1010</v>
      </c>
      <c r="C51" s="566" t="s">
        <v>1074</v>
      </c>
      <c r="D51" s="622"/>
      <c r="E51" s="1677"/>
      <c r="F51" s="1676"/>
    </row>
    <row r="52" spans="1:17" ht="16.5" customHeight="1">
      <c r="A52" s="1611"/>
      <c r="B52" s="520"/>
      <c r="C52" s="1670" t="s">
        <v>131</v>
      </c>
      <c r="D52" s="625"/>
      <c r="E52" s="1611"/>
      <c r="F52" s="1674"/>
    </row>
    <row r="53" spans="1:17" ht="16.5" customHeight="1">
      <c r="A53" s="1673"/>
      <c r="B53" s="2016" t="s">
        <v>1009</v>
      </c>
      <c r="C53" s="1789" t="s">
        <v>1071</v>
      </c>
      <c r="D53" s="1702"/>
      <c r="E53" s="1702"/>
      <c r="F53" s="2017"/>
      <c r="H53" s="1669"/>
      <c r="I53" s="618"/>
      <c r="J53" s="618"/>
      <c r="K53" s="618"/>
      <c r="L53" s="618"/>
      <c r="M53" s="618"/>
      <c r="N53" s="618"/>
    </row>
    <row r="54" spans="1:17" ht="16.5" customHeight="1">
      <c r="A54" s="1962"/>
      <c r="B54" s="2018"/>
      <c r="C54" s="1785" t="s">
        <v>1072</v>
      </c>
      <c r="D54" s="1611"/>
      <c r="E54" s="1611"/>
      <c r="F54" s="1674"/>
      <c r="I54" s="618"/>
      <c r="J54" s="618"/>
      <c r="K54" s="618"/>
      <c r="L54" s="618"/>
      <c r="M54" s="618"/>
      <c r="N54" s="618"/>
    </row>
    <row r="55" spans="1:17" ht="16.5" customHeight="1">
      <c r="A55" s="2020"/>
      <c r="B55" s="1667" t="s">
        <v>1008</v>
      </c>
      <c r="C55" s="1592" t="s">
        <v>1114</v>
      </c>
      <c r="D55" s="619"/>
      <c r="E55" s="1666"/>
      <c r="F55" s="566"/>
      <c r="I55" s="618"/>
      <c r="J55" s="618"/>
      <c r="K55" s="618"/>
      <c r="L55" s="618"/>
      <c r="M55" s="618"/>
      <c r="N55" s="1655"/>
    </row>
    <row r="56" spans="1:17" ht="16.5" customHeight="1">
      <c r="A56" s="2019"/>
      <c r="B56" s="1663"/>
      <c r="C56" s="1592" t="s">
        <v>1115</v>
      </c>
      <c r="D56" s="1665"/>
      <c r="E56" s="618"/>
      <c r="F56" s="1664"/>
      <c r="I56" s="618"/>
      <c r="J56" s="618"/>
      <c r="K56" s="618"/>
      <c r="L56" s="618"/>
      <c r="M56" s="618"/>
      <c r="N56" s="618"/>
    </row>
    <row r="57" spans="1:17" ht="16.5" customHeight="1">
      <c r="A57" s="2019"/>
      <c r="B57" s="1663"/>
      <c r="C57" s="1592" t="s">
        <v>1113</v>
      </c>
      <c r="D57" s="1609"/>
      <c r="E57" s="581"/>
      <c r="F57" s="581"/>
      <c r="I57" s="618"/>
      <c r="J57" s="618"/>
      <c r="K57" s="618"/>
      <c r="L57" s="618"/>
      <c r="M57" s="618"/>
      <c r="N57" s="618"/>
    </row>
    <row r="58" spans="1:17" ht="16.5" customHeight="1">
      <c r="A58" s="2025"/>
      <c r="B58" s="2010"/>
      <c r="C58" s="2021" t="s">
        <v>1012</v>
      </c>
      <c r="D58" s="2022" t="s">
        <v>1117</v>
      </c>
      <c r="E58" s="2023" t="s">
        <v>364</v>
      </c>
      <c r="F58" s="2024"/>
      <c r="I58" s="618"/>
      <c r="J58" s="618"/>
      <c r="K58" s="618"/>
      <c r="L58" s="618"/>
      <c r="M58" s="618"/>
      <c r="N58" s="618"/>
    </row>
    <row r="59" spans="1:17" s="528" customFormat="1" ht="16.5" customHeight="1">
      <c r="A59" s="1658" t="s">
        <v>304</v>
      </c>
      <c r="B59" s="1657" t="s">
        <v>1116</v>
      </c>
      <c r="C59" s="1946" t="s">
        <v>918</v>
      </c>
      <c r="D59" s="1652"/>
      <c r="E59" s="1652"/>
      <c r="F59" s="1656"/>
      <c r="G59" s="1655"/>
      <c r="H59" s="1627"/>
      <c r="I59" s="566"/>
      <c r="J59" s="1655"/>
      <c r="K59" s="1637"/>
      <c r="M59" s="1637"/>
      <c r="N59" s="566"/>
      <c r="O59" s="566"/>
      <c r="P59" s="566"/>
      <c r="Q59" s="551"/>
    </row>
    <row r="60" spans="1:17" s="1634" customFormat="1" ht="15" customHeight="1">
      <c r="A60" s="1651"/>
      <c r="B60" s="1650" t="s">
        <v>1006</v>
      </c>
      <c r="C60" s="2004" t="str">
        <f>D58</f>
        <v>247</v>
      </c>
      <c r="D60" s="1649" t="s">
        <v>1005</v>
      </c>
      <c r="E60" s="1648">
        <v>43103</v>
      </c>
      <c r="F60" s="1647"/>
      <c r="G60" s="1637"/>
      <c r="H60" s="1627"/>
      <c r="I60" s="581"/>
      <c r="J60" s="581"/>
      <c r="K60" s="2047"/>
      <c r="L60" s="581"/>
      <c r="M60" s="2048"/>
      <c r="N60" s="581"/>
      <c r="O60" s="581"/>
      <c r="P60" s="581"/>
    </row>
    <row r="61" spans="1:17" s="1634" customFormat="1" ht="15" customHeight="1">
      <c r="A61" s="1645"/>
      <c r="B61" s="1644" t="s">
        <v>1004</v>
      </c>
      <c r="C61" s="1992">
        <v>54190.73</v>
      </c>
      <c r="D61" s="1643" t="s">
        <v>168</v>
      </c>
      <c r="E61" s="531"/>
      <c r="F61" s="570"/>
      <c r="G61" s="1637"/>
      <c r="H61" s="1627"/>
      <c r="I61" s="581"/>
      <c r="J61" s="581"/>
      <c r="K61" s="1636"/>
      <c r="L61" s="1636"/>
      <c r="M61" s="2048"/>
      <c r="N61" s="581"/>
      <c r="O61" s="581"/>
      <c r="P61" s="581"/>
    </row>
    <row r="62" spans="1:17" s="1634" customFormat="1" ht="7.5" customHeight="1">
      <c r="A62" s="1998"/>
      <c r="B62" s="1999"/>
      <c r="C62" s="2000"/>
      <c r="D62" s="2001"/>
      <c r="E62" s="2002"/>
      <c r="F62" s="2003"/>
      <c r="G62" s="1637"/>
      <c r="H62" s="1627"/>
      <c r="I62" s="581"/>
      <c r="J62" s="581"/>
      <c r="K62" s="1636"/>
      <c r="L62" s="1636"/>
      <c r="M62" s="2048"/>
      <c r="N62" s="581"/>
      <c r="O62" s="581"/>
      <c r="P62" s="581"/>
    </row>
    <row r="63" spans="1:17" s="1634" customFormat="1" ht="18.75" customHeight="1">
      <c r="A63" s="2035"/>
      <c r="B63" s="2036" t="s">
        <v>1003</v>
      </c>
      <c r="C63" s="2037" t="s">
        <v>1123</v>
      </c>
      <c r="D63" s="2036" t="s">
        <v>1002</v>
      </c>
      <c r="E63" s="2038">
        <v>42796</v>
      </c>
      <c r="F63" s="2039"/>
      <c r="G63" s="1637"/>
      <c r="H63" s="1627"/>
      <c r="I63" s="581"/>
      <c r="J63" s="581"/>
      <c r="K63" s="1636"/>
      <c r="L63" s="1636"/>
      <c r="M63" s="2048"/>
      <c r="N63" s="581"/>
      <c r="O63" s="581"/>
      <c r="P63" s="581"/>
    </row>
    <row r="64" spans="1:17" s="1634" customFormat="1" ht="7.5" customHeight="1">
      <c r="A64" s="2040"/>
      <c r="B64" s="2041"/>
      <c r="C64" s="2042"/>
      <c r="D64" s="2043"/>
      <c r="E64" s="2044"/>
      <c r="F64" s="2045"/>
      <c r="G64" s="1637"/>
      <c r="H64" s="1627"/>
      <c r="I64" s="581"/>
      <c r="J64" s="581"/>
      <c r="K64" s="1636"/>
      <c r="L64" s="1636"/>
      <c r="M64" s="2048"/>
      <c r="N64" s="581"/>
      <c r="O64" s="581"/>
      <c r="P64" s="581"/>
    </row>
    <row r="65" spans="1:15" s="580" customFormat="1" ht="27.75" customHeight="1">
      <c r="A65" s="1631"/>
      <c r="B65" s="1633" t="s">
        <v>1001</v>
      </c>
      <c r="C65" s="1631"/>
      <c r="D65" s="1632" t="s">
        <v>1000</v>
      </c>
      <c r="E65" s="1632" t="s">
        <v>999</v>
      </c>
      <c r="F65" s="1631"/>
      <c r="G65" s="589"/>
      <c r="H65" s="1630"/>
      <c r="I65" s="2049"/>
      <c r="J65" s="618"/>
      <c r="K65" s="2050"/>
      <c r="L65" s="1679"/>
      <c r="M65" s="540"/>
      <c r="N65" s="566"/>
    </row>
    <row r="66" spans="1:15" ht="18.75" customHeight="1">
      <c r="A66" s="1587" t="s">
        <v>998</v>
      </c>
      <c r="B66" s="1625" t="s">
        <v>997</v>
      </c>
      <c r="C66" s="1584"/>
      <c r="D66" s="1584"/>
      <c r="E66" s="1584"/>
      <c r="F66" s="1583"/>
      <c r="I66" s="1668"/>
      <c r="J66" s="676"/>
      <c r="K66" s="1594"/>
      <c r="L66" s="1594"/>
      <c r="M66" s="2051"/>
      <c r="N66" s="566"/>
      <c r="O66" s="1592"/>
    </row>
    <row r="67" spans="1:15" ht="15" customHeight="1">
      <c r="A67" s="1502">
        <v>1</v>
      </c>
      <c r="B67" s="528" t="s">
        <v>996</v>
      </c>
      <c r="C67" s="1579"/>
      <c r="D67" s="1580">
        <v>6465.3</v>
      </c>
      <c r="E67" s="1580"/>
      <c r="F67" s="1578"/>
      <c r="G67" s="1624" t="s">
        <v>995</v>
      </c>
      <c r="I67" s="566"/>
      <c r="J67" s="2069"/>
      <c r="K67" s="2052"/>
      <c r="L67" s="2070"/>
      <c r="M67" s="2071"/>
      <c r="N67" s="659"/>
      <c r="O67" s="1592"/>
    </row>
    <row r="68" spans="1:15" ht="15" customHeight="1">
      <c r="A68" s="1502">
        <v>2</v>
      </c>
      <c r="B68" s="528" t="s">
        <v>994</v>
      </c>
      <c r="C68" s="1579"/>
      <c r="D68" s="1580">
        <v>0</v>
      </c>
      <c r="E68" s="1580"/>
      <c r="F68" s="1578"/>
      <c r="G68" s="1624" t="s">
        <v>993</v>
      </c>
      <c r="I68" s="566"/>
      <c r="J68" s="566"/>
      <c r="K68" s="1616"/>
      <c r="L68" s="2070"/>
      <c r="M68" s="2071"/>
      <c r="N68" s="566"/>
      <c r="O68" s="1592"/>
    </row>
    <row r="69" spans="1:15" ht="15" customHeight="1">
      <c r="A69" s="1502">
        <v>3</v>
      </c>
      <c r="B69" s="528" t="s">
        <v>992</v>
      </c>
      <c r="C69" s="1579"/>
      <c r="D69" s="1580">
        <v>21703.51</v>
      </c>
      <c r="E69" s="1580"/>
      <c r="F69" s="1578"/>
      <c r="G69" s="1624" t="s">
        <v>1125</v>
      </c>
      <c r="I69" s="566"/>
      <c r="J69" s="2053"/>
      <c r="K69" s="1616"/>
      <c r="L69" s="1615"/>
      <c r="M69" s="1594"/>
      <c r="N69" s="1614"/>
      <c r="O69" s="1592"/>
    </row>
    <row r="70" spans="1:15" ht="15" customHeight="1">
      <c r="A70" s="1502">
        <v>4</v>
      </c>
      <c r="B70" s="528" t="s">
        <v>991</v>
      </c>
      <c r="C70" s="1579"/>
      <c r="D70" s="1580">
        <f>D67-D68</f>
        <v>6465.3</v>
      </c>
      <c r="E70" s="1580"/>
      <c r="F70" s="1578"/>
      <c r="H70" s="1571" t="s">
        <v>990</v>
      </c>
      <c r="I70" s="1668"/>
      <c r="J70" s="676"/>
      <c r="K70" s="1594"/>
      <c r="L70" s="1594"/>
      <c r="M70" s="2051"/>
      <c r="N70" s="566"/>
      <c r="O70" s="1592"/>
    </row>
    <row r="71" spans="1:15" ht="15" customHeight="1">
      <c r="A71" s="1577">
        <v>5</v>
      </c>
      <c r="B71" s="1611" t="s">
        <v>989</v>
      </c>
      <c r="C71" s="1574"/>
      <c r="E71" s="1575">
        <f>D69+D70</f>
        <v>28168.809999999998</v>
      </c>
      <c r="F71" s="1573"/>
      <c r="H71" s="1571"/>
      <c r="I71" s="566"/>
      <c r="J71" s="2069"/>
      <c r="K71" s="1616"/>
      <c r="L71" s="2070"/>
      <c r="M71" s="2071"/>
      <c r="N71" s="659"/>
      <c r="O71" s="1592"/>
    </row>
    <row r="72" spans="1:15" ht="18.75" customHeight="1">
      <c r="A72" s="1587" t="s">
        <v>988</v>
      </c>
      <c r="B72" s="1619" t="s">
        <v>987</v>
      </c>
      <c r="C72" s="1584"/>
      <c r="D72" s="1584"/>
      <c r="E72" s="1584"/>
      <c r="F72" s="1583"/>
      <c r="H72" s="1571"/>
      <c r="I72" s="566"/>
      <c r="J72" s="566"/>
      <c r="K72" s="1616"/>
      <c r="L72" s="2070"/>
      <c r="M72" s="2071"/>
      <c r="N72" s="566"/>
      <c r="O72" s="1592"/>
    </row>
    <row r="73" spans="1:15" ht="15" customHeight="1">
      <c r="A73" s="1502">
        <v>1</v>
      </c>
      <c r="B73" s="566" t="s">
        <v>986</v>
      </c>
      <c r="C73" s="1579"/>
      <c r="D73" s="1580">
        <v>0</v>
      </c>
      <c r="E73" s="1579"/>
      <c r="F73" s="1578"/>
      <c r="H73" s="566"/>
      <c r="I73" s="2053"/>
      <c r="J73" s="2062">
        <v>28168.81</v>
      </c>
      <c r="K73" s="2064">
        <v>54190.73</v>
      </c>
      <c r="L73" s="1594"/>
      <c r="N73" s="1614"/>
      <c r="O73" s="1592"/>
    </row>
    <row r="74" spans="1:15" ht="15" customHeight="1">
      <c r="A74" s="1502">
        <v>2</v>
      </c>
      <c r="B74" s="566" t="s">
        <v>985</v>
      </c>
      <c r="C74" s="1579"/>
      <c r="D74" s="1580">
        <v>0</v>
      </c>
      <c r="E74" s="1579"/>
      <c r="F74" s="1578"/>
      <c r="H74" s="2066"/>
      <c r="I74" s="1706"/>
      <c r="J74" s="2063">
        <f>J73*0.1</f>
        <v>2816.8810000000003</v>
      </c>
      <c r="K74" s="2065">
        <f>K73*0.1</f>
        <v>5419.0730000000003</v>
      </c>
      <c r="L74" s="2067"/>
      <c r="N74" s="2072"/>
      <c r="O74" s="1592"/>
    </row>
    <row r="75" spans="1:15" ht="15" customHeight="1">
      <c r="A75" s="1577">
        <v>3</v>
      </c>
      <c r="B75" s="1611" t="s">
        <v>984</v>
      </c>
      <c r="C75" s="1574"/>
      <c r="D75" s="1574"/>
      <c r="E75" s="1580">
        <v>0</v>
      </c>
      <c r="F75" s="1573"/>
      <c r="H75" s="1604"/>
      <c r="I75" s="1594" t="s">
        <v>1126</v>
      </c>
      <c r="J75" s="659">
        <f>SUM(J73:J74)</f>
        <v>30985.691000000003</v>
      </c>
      <c r="K75" s="659">
        <f>SUM(K73:K74)</f>
        <v>59609.803</v>
      </c>
      <c r="L75" s="2053" t="s">
        <v>1127</v>
      </c>
      <c r="N75" s="1679"/>
      <c r="O75" s="1592"/>
    </row>
    <row r="76" spans="1:15" ht="15" customHeight="1">
      <c r="A76" s="1587" t="s">
        <v>983</v>
      </c>
      <c r="B76" s="1586" t="s">
        <v>982</v>
      </c>
      <c r="C76" s="1584"/>
      <c r="D76" s="1584"/>
      <c r="E76" s="1584"/>
      <c r="F76" s="1583"/>
      <c r="H76" s="2066"/>
      <c r="I76" s="1706" t="s">
        <v>1128</v>
      </c>
      <c r="J76" s="2068">
        <f>J75*-0.05</f>
        <v>-1549.2845500000003</v>
      </c>
      <c r="K76" s="2067"/>
      <c r="L76" s="2073"/>
      <c r="N76" s="2074"/>
      <c r="O76" s="1592"/>
    </row>
    <row r="77" spans="1:15" ht="15" customHeight="1">
      <c r="A77" s="1502" t="s">
        <v>981</v>
      </c>
      <c r="B77" s="1581" t="s">
        <v>980</v>
      </c>
      <c r="C77" s="1605">
        <f>D67</f>
        <v>6465.3</v>
      </c>
      <c r="D77" s="1601">
        <f>C77*0.1</f>
        <v>646.53000000000009</v>
      </c>
      <c r="E77" s="1579"/>
      <c r="F77" s="1578"/>
      <c r="H77" s="1604"/>
      <c r="I77" s="1711" t="s">
        <v>1129</v>
      </c>
      <c r="J77" s="1616">
        <f>SUM(J75:J76)</f>
        <v>29436.406450000002</v>
      </c>
      <c r="K77" s="2053" t="s">
        <v>1124</v>
      </c>
      <c r="L77" s="2053"/>
      <c r="N77" s="2075"/>
      <c r="O77" s="1592"/>
    </row>
    <row r="78" spans="1:15" ht="15" customHeight="1">
      <c r="A78" s="1502" t="s">
        <v>979</v>
      </c>
      <c r="B78" s="1581" t="s">
        <v>978</v>
      </c>
      <c r="C78" s="1602"/>
      <c r="E78" s="1579"/>
      <c r="F78" s="1578"/>
      <c r="H78" s="1571"/>
      <c r="I78" s="566"/>
      <c r="J78" s="1594"/>
      <c r="K78" s="1616"/>
      <c r="L78" s="2053"/>
      <c r="M78" s="566"/>
      <c r="N78" s="566"/>
      <c r="O78" s="1592"/>
    </row>
    <row r="79" spans="1:15" ht="15" customHeight="1">
      <c r="A79" s="1502">
        <v>2</v>
      </c>
      <c r="B79" s="1598" t="s">
        <v>977</v>
      </c>
      <c r="C79" s="1579"/>
      <c r="D79" s="1580">
        <v>2170.35</v>
      </c>
      <c r="E79" s="1579"/>
      <c r="F79" s="1578"/>
      <c r="H79" s="1571"/>
      <c r="I79" s="528"/>
      <c r="J79" s="1594"/>
      <c r="K79" s="2076"/>
      <c r="L79" s="1592"/>
      <c r="M79" s="528"/>
      <c r="N79" s="528"/>
      <c r="O79" s="1592"/>
    </row>
    <row r="80" spans="1:15" ht="15" customHeight="1">
      <c r="A80" s="1577">
        <v>3</v>
      </c>
      <c r="B80" s="1595" t="s">
        <v>976</v>
      </c>
      <c r="C80" s="1574"/>
      <c r="D80" s="1574"/>
      <c r="E80" s="1575">
        <f>D77+D79</f>
        <v>2816.88</v>
      </c>
      <c r="F80" s="1573"/>
      <c r="H80" s="1571" t="s">
        <v>975</v>
      </c>
      <c r="I80" s="551"/>
      <c r="J80" s="1594"/>
      <c r="K80" s="2076"/>
      <c r="L80" s="1592"/>
      <c r="M80" s="528"/>
      <c r="N80" s="528"/>
      <c r="O80" s="1592"/>
    </row>
    <row r="81" spans="1:15" ht="18.75" customHeight="1">
      <c r="C81" s="1589" t="s">
        <v>974</v>
      </c>
      <c r="D81" s="1591">
        <f>D70+D77</f>
        <v>7111.83</v>
      </c>
      <c r="E81" s="1590"/>
      <c r="J81" s="1592"/>
      <c r="K81" s="1592"/>
      <c r="L81" s="1592"/>
      <c r="M81" s="1592"/>
      <c r="N81" s="1592"/>
      <c r="O81" s="1592"/>
    </row>
    <row r="82" spans="1:15" ht="18.75" customHeight="1">
      <c r="C82" s="1590"/>
      <c r="D82" s="1589" t="s">
        <v>973</v>
      </c>
      <c r="E82" s="1588">
        <f>E71+E80</f>
        <v>30985.69</v>
      </c>
      <c r="H82" s="2077"/>
      <c r="I82" s="2078" t="s">
        <v>1136</v>
      </c>
      <c r="J82" s="2055">
        <v>8941.4699999999993</v>
      </c>
      <c r="K82" s="2056" t="s">
        <v>1124</v>
      </c>
      <c r="L82" s="2061">
        <f>J82</f>
        <v>8941.4699999999993</v>
      </c>
      <c r="M82" s="2054" t="s">
        <v>1130</v>
      </c>
      <c r="N82" s="1592"/>
      <c r="O82" s="1592"/>
    </row>
    <row r="83" spans="1:15" ht="15" customHeight="1">
      <c r="A83" s="1587" t="s">
        <v>972</v>
      </c>
      <c r="B83" s="1586" t="s">
        <v>971</v>
      </c>
      <c r="C83" s="1584"/>
      <c r="D83" s="1585"/>
      <c r="E83" s="1584"/>
      <c r="F83" s="1583"/>
      <c r="H83" s="2079"/>
      <c r="I83" s="1581" t="s">
        <v>1138</v>
      </c>
      <c r="J83" s="2046">
        <v>13738.7</v>
      </c>
      <c r="K83" s="2057" t="s">
        <v>1124</v>
      </c>
      <c r="L83" s="2061">
        <v>14932.39</v>
      </c>
      <c r="M83" s="2054" t="s">
        <v>1131</v>
      </c>
      <c r="N83" s="1592"/>
      <c r="O83" s="1592"/>
    </row>
    <row r="84" spans="1:15" ht="15" customHeight="1">
      <c r="A84" s="1502">
        <v>1</v>
      </c>
      <c r="B84" s="1579"/>
      <c r="C84" s="1581" t="s">
        <v>970</v>
      </c>
      <c r="D84" s="629">
        <f>D81*0.05</f>
        <v>355.5915</v>
      </c>
      <c r="E84" s="1582"/>
      <c r="F84" s="1578"/>
      <c r="H84" s="2080"/>
      <c r="I84" s="2058" t="s">
        <v>1137</v>
      </c>
      <c r="J84" s="2059">
        <v>6756.24</v>
      </c>
      <c r="K84" s="2060" t="s">
        <v>1124</v>
      </c>
      <c r="L84" s="2081">
        <v>7111.83</v>
      </c>
      <c r="M84" s="2054" t="s">
        <v>1132</v>
      </c>
      <c r="N84" s="1592"/>
      <c r="O84" s="1592"/>
    </row>
    <row r="85" spans="1:15" ht="15" customHeight="1">
      <c r="A85" s="1502">
        <v>2</v>
      </c>
      <c r="B85" s="1579"/>
      <c r="C85" s="1581" t="s">
        <v>969</v>
      </c>
      <c r="D85" s="1580">
        <v>1193.69</v>
      </c>
      <c r="E85" s="528"/>
      <c r="F85" s="1578"/>
      <c r="I85" s="1592"/>
      <c r="J85" s="2061">
        <f>SUM(J82:J84)</f>
        <v>29436.409999999996</v>
      </c>
      <c r="K85" s="1592" t="s">
        <v>1124</v>
      </c>
      <c r="L85" s="2061">
        <f>SUM(L82:L84)</f>
        <v>30985.690000000002</v>
      </c>
      <c r="N85" s="1592"/>
      <c r="O85" s="1592"/>
    </row>
    <row r="86" spans="1:15" ht="15" customHeight="1">
      <c r="A86" s="1502">
        <v>3</v>
      </c>
      <c r="B86" s="1579"/>
      <c r="C86" s="1581" t="s">
        <v>968</v>
      </c>
      <c r="E86" s="2046">
        <f>SUM(D84:D85)</f>
        <v>1549.2815000000001</v>
      </c>
      <c r="F86" s="1578"/>
      <c r="H86" s="1571" t="s">
        <v>967</v>
      </c>
      <c r="J86" s="1592"/>
      <c r="K86" s="1592"/>
      <c r="L86" s="1592"/>
      <c r="M86" s="1592"/>
      <c r="N86" s="1592"/>
      <c r="O86" s="1592"/>
    </row>
    <row r="87" spans="1:15" ht="15" customHeight="1">
      <c r="A87" s="1502">
        <v>4</v>
      </c>
      <c r="B87" s="1579"/>
      <c r="C87" s="1581" t="s">
        <v>966</v>
      </c>
      <c r="D87" s="1580">
        <v>0</v>
      </c>
      <c r="E87" s="1579"/>
      <c r="F87" s="1578"/>
      <c r="J87" s="1592"/>
      <c r="K87" s="1592"/>
      <c r="L87" s="1592"/>
      <c r="M87" s="1592"/>
      <c r="N87" s="1592"/>
      <c r="O87" s="1592"/>
    </row>
    <row r="88" spans="1:15" ht="15" customHeight="1">
      <c r="A88" s="1577">
        <v>5</v>
      </c>
      <c r="B88" s="1574"/>
      <c r="C88" s="1576" t="s">
        <v>965</v>
      </c>
      <c r="D88" s="1575">
        <v>0</v>
      </c>
      <c r="E88" s="1574"/>
      <c r="F88" s="1573"/>
      <c r="J88" s="1592"/>
      <c r="K88" s="1592"/>
      <c r="L88" s="1592"/>
      <c r="M88" s="1592"/>
      <c r="N88" s="1592"/>
      <c r="O88" s="1592"/>
    </row>
    <row r="89" spans="1:15" ht="22.5" customHeight="1">
      <c r="A89" s="2009"/>
      <c r="B89" s="2010"/>
      <c r="C89" s="2011" t="s">
        <v>964</v>
      </c>
      <c r="D89" s="2012">
        <f>D81-D84</f>
        <v>6756.2384999999995</v>
      </c>
      <c r="E89" s="2010"/>
      <c r="F89" s="2013"/>
      <c r="H89" s="1571" t="s">
        <v>963</v>
      </c>
      <c r="J89" s="1592"/>
      <c r="K89" s="2061">
        <f>D69+D77-D84</f>
        <v>21994.448499999999</v>
      </c>
      <c r="L89" s="1592"/>
      <c r="M89" s="1592"/>
      <c r="N89" s="1592"/>
      <c r="O89" s="1592"/>
    </row>
    <row r="90" spans="1:15">
      <c r="J90" s="1592"/>
      <c r="K90" s="1592"/>
      <c r="L90" s="1592"/>
      <c r="M90" s="1592"/>
      <c r="N90" s="1592"/>
      <c r="O90" s="1592"/>
    </row>
    <row r="91" spans="1:15">
      <c r="B91" s="1570" t="s">
        <v>962</v>
      </c>
      <c r="C91" s="1569">
        <f>E49</f>
        <v>43164</v>
      </c>
      <c r="J91" s="1592"/>
      <c r="K91" s="1592"/>
      <c r="L91" s="1592"/>
      <c r="M91" s="1592"/>
      <c r="N91" s="1592"/>
      <c r="O91" s="1592"/>
    </row>
    <row r="92" spans="1:15">
      <c r="B92" s="1568"/>
      <c r="C92" s="2014" t="s">
        <v>961</v>
      </c>
      <c r="J92" s="1592"/>
      <c r="K92" s="1592"/>
      <c r="L92" s="1592"/>
      <c r="M92" s="1592"/>
      <c r="N92" s="1592"/>
      <c r="O92" s="1592"/>
    </row>
    <row r="93" spans="1:15" ht="90.75" customHeight="1"/>
    <row r="94" spans="1:15" s="2092" customFormat="1" ht="17.25" thickBot="1">
      <c r="H94" s="2093"/>
    </row>
    <row r="95" spans="1:15" ht="16.5" customHeight="1" thickBot="1">
      <c r="A95" s="1879"/>
      <c r="B95" s="1660"/>
      <c r="C95" s="1660"/>
      <c r="D95" s="1685" t="s">
        <v>52</v>
      </c>
      <c r="E95" s="1684">
        <v>43182</v>
      </c>
      <c r="F95" s="1683"/>
      <c r="H95" s="1669"/>
    </row>
    <row r="96" spans="1:15" ht="16.5" customHeight="1">
      <c r="A96" s="1668"/>
      <c r="B96" s="1681" t="s">
        <v>1011</v>
      </c>
      <c r="C96" s="566" t="s">
        <v>1073</v>
      </c>
      <c r="D96" s="1680"/>
      <c r="E96" s="1679"/>
      <c r="F96" s="1676"/>
      <c r="H96" s="1669"/>
      <c r="I96" s="1579"/>
    </row>
    <row r="97" spans="1:17" ht="16.5" customHeight="1">
      <c r="A97" s="1668"/>
      <c r="B97" s="1678" t="s">
        <v>1010</v>
      </c>
      <c r="C97" s="566" t="s">
        <v>1074</v>
      </c>
      <c r="D97" s="622"/>
      <c r="E97" s="1677"/>
      <c r="F97" s="1676"/>
    </row>
    <row r="98" spans="1:17" ht="16.5" customHeight="1">
      <c r="A98" s="1611"/>
      <c r="B98" s="520"/>
      <c r="C98" s="1670" t="s">
        <v>131</v>
      </c>
      <c r="D98" s="625"/>
      <c r="E98" s="1611"/>
      <c r="F98" s="1674"/>
    </row>
    <row r="99" spans="1:17" ht="16.5" customHeight="1">
      <c r="A99" s="1673"/>
      <c r="B99" s="2016" t="s">
        <v>1009</v>
      </c>
      <c r="C99" s="1789" t="s">
        <v>1071</v>
      </c>
      <c r="D99" s="1702"/>
      <c r="E99" s="1702"/>
      <c r="F99" s="2017"/>
      <c r="H99" s="1669"/>
      <c r="I99" s="618"/>
      <c r="J99" s="618"/>
      <c r="K99" s="618"/>
      <c r="L99" s="618"/>
      <c r="M99" s="618"/>
      <c r="N99" s="618"/>
    </row>
    <row r="100" spans="1:17" ht="16.5" customHeight="1">
      <c r="A100" s="1962"/>
      <c r="B100" s="2018"/>
      <c r="C100" s="1785" t="s">
        <v>1072</v>
      </c>
      <c r="D100" s="1611"/>
      <c r="E100" s="1611"/>
      <c r="F100" s="1674"/>
      <c r="I100" s="618"/>
      <c r="J100" s="618"/>
      <c r="K100" s="618"/>
      <c r="L100" s="618"/>
      <c r="M100" s="618"/>
      <c r="N100" s="618"/>
    </row>
    <row r="101" spans="1:17" ht="16.5" customHeight="1">
      <c r="A101" s="2020"/>
      <c r="B101" s="1667" t="s">
        <v>1008</v>
      </c>
      <c r="C101" s="1592" t="s">
        <v>1114</v>
      </c>
      <c r="D101" s="619"/>
      <c r="E101" s="1666"/>
      <c r="F101" s="566"/>
      <c r="I101" s="618"/>
      <c r="J101" s="618"/>
      <c r="K101" s="618"/>
      <c r="L101" s="618"/>
      <c r="M101" s="618"/>
      <c r="N101" s="1655"/>
    </row>
    <row r="102" spans="1:17" ht="16.5" customHeight="1">
      <c r="A102" s="2019"/>
      <c r="B102" s="1663"/>
      <c r="C102" s="1592" t="s">
        <v>1115</v>
      </c>
      <c r="D102" s="1665"/>
      <c r="E102" s="618"/>
      <c r="F102" s="1664"/>
      <c r="I102" s="618"/>
      <c r="J102" s="618"/>
      <c r="K102" s="618"/>
      <c r="L102" s="618"/>
      <c r="M102" s="618"/>
      <c r="N102" s="618"/>
    </row>
    <row r="103" spans="1:17" ht="16.5" customHeight="1">
      <c r="A103" s="2019"/>
      <c r="B103" s="1663"/>
      <c r="C103" s="1592" t="s">
        <v>1113</v>
      </c>
      <c r="D103" s="1609"/>
      <c r="E103" s="581"/>
      <c r="F103" s="581"/>
      <c r="I103" s="618"/>
      <c r="J103" s="618"/>
      <c r="K103" s="618"/>
      <c r="L103" s="618"/>
      <c r="M103" s="618"/>
      <c r="N103" s="618"/>
    </row>
    <row r="104" spans="1:17" ht="16.5" customHeight="1">
      <c r="A104" s="2025"/>
      <c r="B104" s="2010"/>
      <c r="C104" s="2021" t="s">
        <v>1012</v>
      </c>
      <c r="D104" s="2022" t="s">
        <v>1117</v>
      </c>
      <c r="E104" s="2023" t="s">
        <v>366</v>
      </c>
      <c r="F104" s="2024"/>
      <c r="I104" s="618"/>
      <c r="J104" s="618"/>
      <c r="K104" s="618"/>
      <c r="L104" s="618"/>
      <c r="M104" s="618"/>
      <c r="N104" s="618"/>
    </row>
    <row r="105" spans="1:17" s="528" customFormat="1" ht="16.5" customHeight="1">
      <c r="A105" s="1658" t="s">
        <v>304</v>
      </c>
      <c r="B105" s="1657" t="s">
        <v>1116</v>
      </c>
      <c r="C105" s="1946" t="s">
        <v>918</v>
      </c>
      <c r="D105" s="1652"/>
      <c r="E105" s="1652"/>
      <c r="F105" s="1656"/>
      <c r="G105" s="1655"/>
      <c r="H105" s="1627"/>
      <c r="I105" s="566"/>
      <c r="J105" s="1655"/>
      <c r="K105" s="1637"/>
      <c r="M105" s="1637"/>
      <c r="N105" s="566"/>
      <c r="O105" s="566"/>
      <c r="P105" s="566"/>
      <c r="Q105" s="551"/>
    </row>
    <row r="106" spans="1:17" s="1634" customFormat="1" ht="15" customHeight="1">
      <c r="A106" s="1651"/>
      <c r="B106" s="1650" t="s">
        <v>1006</v>
      </c>
      <c r="C106" s="2004" t="str">
        <f>D104</f>
        <v>247</v>
      </c>
      <c r="D106" s="1649" t="s">
        <v>1005</v>
      </c>
      <c r="E106" s="1648">
        <v>43103</v>
      </c>
      <c r="F106" s="1647"/>
      <c r="G106" s="1637"/>
      <c r="H106" s="1627"/>
      <c r="I106" s="581"/>
      <c r="J106" s="581"/>
      <c r="K106" s="2047"/>
      <c r="L106" s="581"/>
      <c r="M106" s="2048"/>
      <c r="N106" s="581"/>
      <c r="O106" s="581"/>
      <c r="P106" s="581"/>
    </row>
    <row r="107" spans="1:17" s="1634" customFormat="1" ht="15" customHeight="1">
      <c r="A107" s="1645"/>
      <c r="B107" s="1644" t="s">
        <v>1004</v>
      </c>
      <c r="C107" s="1992">
        <v>54190.73</v>
      </c>
      <c r="D107" s="1643" t="s">
        <v>168</v>
      </c>
      <c r="E107" s="531"/>
      <c r="F107" s="570"/>
      <c r="G107" s="1637"/>
      <c r="H107" s="1627"/>
      <c r="I107" s="581"/>
      <c r="J107" s="581"/>
      <c r="K107" s="1636"/>
      <c r="L107" s="1636"/>
      <c r="M107" s="2048"/>
      <c r="N107" s="581"/>
      <c r="O107" s="581"/>
      <c r="P107" s="581"/>
    </row>
    <row r="108" spans="1:17" s="1634" customFormat="1" ht="7.5" customHeight="1">
      <c r="A108" s="1998"/>
      <c r="B108" s="1999"/>
      <c r="C108" s="2000"/>
      <c r="D108" s="2001"/>
      <c r="E108" s="2002"/>
      <c r="F108" s="2003"/>
      <c r="G108" s="1637"/>
      <c r="H108" s="1627"/>
      <c r="I108" s="581"/>
      <c r="J108" s="581"/>
      <c r="K108" s="1636"/>
      <c r="L108" s="1636"/>
      <c r="M108" s="2048"/>
      <c r="N108" s="581"/>
      <c r="O108" s="581"/>
      <c r="P108" s="581"/>
    </row>
    <row r="109" spans="1:17" s="1634" customFormat="1" ht="18.75" customHeight="1">
      <c r="A109" s="2035"/>
      <c r="B109" s="2036" t="s">
        <v>1003</v>
      </c>
      <c r="C109" s="2037" t="s">
        <v>1135</v>
      </c>
      <c r="D109" s="2036" t="s">
        <v>1002</v>
      </c>
      <c r="E109" s="2038">
        <v>42816</v>
      </c>
      <c r="F109" s="2039"/>
      <c r="G109" s="1637"/>
      <c r="H109" s="1627"/>
      <c r="I109" s="581"/>
      <c r="J109" s="581"/>
      <c r="K109" s="1636"/>
      <c r="L109" s="1636"/>
      <c r="M109" s="2048"/>
      <c r="N109" s="581"/>
      <c r="O109" s="581"/>
      <c r="P109" s="581"/>
    </row>
    <row r="110" spans="1:17" s="1634" customFormat="1" ht="7.5" customHeight="1">
      <c r="A110" s="2040"/>
      <c r="B110" s="2041"/>
      <c r="C110" s="2042"/>
      <c r="D110" s="2043"/>
      <c r="E110" s="2044"/>
      <c r="F110" s="2045"/>
      <c r="G110" s="1637"/>
      <c r="H110" s="1627"/>
      <c r="I110" s="581"/>
      <c r="J110" s="581"/>
      <c r="K110" s="1636"/>
      <c r="L110" s="1636"/>
      <c r="M110" s="2048"/>
      <c r="N110" s="581"/>
      <c r="O110" s="581"/>
      <c r="P110" s="581"/>
    </row>
    <row r="111" spans="1:17" s="580" customFormat="1" ht="27.75" customHeight="1">
      <c r="A111" s="1631"/>
      <c r="B111" s="1633" t="s">
        <v>1001</v>
      </c>
      <c r="C111" s="1631"/>
      <c r="D111" s="1632" t="s">
        <v>1000</v>
      </c>
      <c r="E111" s="1632" t="s">
        <v>999</v>
      </c>
      <c r="F111" s="1631"/>
      <c r="G111" s="589"/>
      <c r="H111" s="1630"/>
      <c r="I111" s="2049"/>
      <c r="J111" s="618"/>
      <c r="K111" s="2050"/>
      <c r="L111" s="1679"/>
      <c r="M111" s="540"/>
      <c r="N111" s="566"/>
    </row>
    <row r="112" spans="1:17" ht="18.75" customHeight="1">
      <c r="A112" s="1587" t="s">
        <v>998</v>
      </c>
      <c r="B112" s="1625" t="s">
        <v>997</v>
      </c>
      <c r="C112" s="1584"/>
      <c r="D112" s="1584"/>
      <c r="E112" s="1584"/>
      <c r="F112" s="1583"/>
      <c r="I112" s="1668"/>
      <c r="J112" s="676"/>
      <c r="K112" s="1594"/>
      <c r="L112" s="1594"/>
      <c r="M112" s="2051"/>
      <c r="N112" s="566"/>
      <c r="O112" s="1592"/>
    </row>
    <row r="113" spans="1:15" ht="15" customHeight="1">
      <c r="A113" s="1502">
        <v>1</v>
      </c>
      <c r="B113" s="528" t="s">
        <v>996</v>
      </c>
      <c r="C113" s="1579"/>
      <c r="D113" s="1580">
        <v>3969.37</v>
      </c>
      <c r="E113" s="1580"/>
      <c r="F113" s="1578"/>
      <c r="G113" s="1624" t="s">
        <v>995</v>
      </c>
      <c r="I113" s="566"/>
      <c r="J113" s="2069"/>
      <c r="K113" s="2052"/>
      <c r="L113" s="2070"/>
      <c r="M113" s="2071"/>
      <c r="N113" s="659"/>
      <c r="O113" s="1592"/>
    </row>
    <row r="114" spans="1:15" ht="15" customHeight="1">
      <c r="A114" s="1502">
        <v>2</v>
      </c>
      <c r="B114" s="528" t="s">
        <v>994</v>
      </c>
      <c r="C114" s="1579"/>
      <c r="D114" s="1580">
        <v>0</v>
      </c>
      <c r="E114" s="1580"/>
      <c r="F114" s="1578"/>
      <c r="G114" s="1624" t="s">
        <v>993</v>
      </c>
      <c r="I114" s="566"/>
      <c r="J114" s="566"/>
      <c r="K114" s="1616"/>
      <c r="L114" s="2070"/>
      <c r="M114" s="2071"/>
      <c r="N114" s="566"/>
      <c r="O114" s="1592"/>
    </row>
    <row r="115" spans="1:15" ht="15" customHeight="1">
      <c r="A115" s="1502">
        <v>3</v>
      </c>
      <c r="B115" s="528" t="s">
        <v>992</v>
      </c>
      <c r="C115" s="1579"/>
      <c r="D115" s="1616">
        <v>28168.81</v>
      </c>
      <c r="E115" s="1580"/>
      <c r="F115" s="1578"/>
      <c r="G115" s="1624" t="s">
        <v>1125</v>
      </c>
      <c r="I115" s="566"/>
      <c r="J115" s="2053"/>
      <c r="K115" s="1616"/>
      <c r="L115" s="1615"/>
      <c r="M115" s="1594"/>
      <c r="N115" s="1614"/>
      <c r="O115" s="1592"/>
    </row>
    <row r="116" spans="1:15" ht="15" customHeight="1">
      <c r="A116" s="1502">
        <v>4</v>
      </c>
      <c r="B116" s="528" t="s">
        <v>991</v>
      </c>
      <c r="C116" s="1579"/>
      <c r="D116" s="1580">
        <f>D113-D114</f>
        <v>3969.37</v>
      </c>
      <c r="E116" s="1580"/>
      <c r="F116" s="1578"/>
      <c r="H116" s="1571" t="s">
        <v>990</v>
      </c>
      <c r="I116" s="1668"/>
      <c r="J116" s="676"/>
      <c r="K116" s="1594"/>
      <c r="L116" s="1594"/>
      <c r="M116" s="2051"/>
      <c r="N116" s="566"/>
      <c r="O116" s="1592"/>
    </row>
    <row r="117" spans="1:15" ht="15" customHeight="1">
      <c r="A117" s="1577">
        <v>5</v>
      </c>
      <c r="B117" s="1611" t="s">
        <v>989</v>
      </c>
      <c r="C117" s="1574"/>
      <c r="E117" s="1575">
        <f>D115+D116</f>
        <v>32138.18</v>
      </c>
      <c r="F117" s="1573"/>
      <c r="H117" s="1571"/>
      <c r="I117" s="566"/>
      <c r="J117" s="2069"/>
      <c r="K117" s="1616"/>
      <c r="L117" s="2070"/>
      <c r="M117" s="2071"/>
      <c r="N117" s="659"/>
      <c r="O117" s="1592"/>
    </row>
    <row r="118" spans="1:15" ht="18.75" customHeight="1">
      <c r="A118" s="1587" t="s">
        <v>988</v>
      </c>
      <c r="B118" s="1619" t="s">
        <v>987</v>
      </c>
      <c r="C118" s="1584"/>
      <c r="D118" s="1584"/>
      <c r="E118" s="1584"/>
      <c r="F118" s="1583"/>
      <c r="H118" s="1571"/>
      <c r="I118" s="566"/>
      <c r="J118" s="566"/>
      <c r="K118" s="1616"/>
      <c r="L118" s="2070"/>
      <c r="M118" s="2071"/>
      <c r="N118" s="566"/>
      <c r="O118" s="1592"/>
    </row>
    <row r="119" spans="1:15" ht="15" customHeight="1">
      <c r="A119" s="1502">
        <v>1</v>
      </c>
      <c r="B119" s="566" t="s">
        <v>986</v>
      </c>
      <c r="C119" s="1579"/>
      <c r="D119" s="1580">
        <v>0</v>
      </c>
      <c r="E119" s="1579"/>
      <c r="F119" s="1578"/>
      <c r="H119" s="566"/>
      <c r="I119" s="2053"/>
      <c r="J119" s="2062">
        <v>28168.81</v>
      </c>
      <c r="K119" s="2064">
        <v>54190.73</v>
      </c>
      <c r="L119" s="1594"/>
      <c r="N119" s="1614"/>
      <c r="O119" s="1592"/>
    </row>
    <row r="120" spans="1:15" ht="15" customHeight="1">
      <c r="A120" s="1502">
        <v>2</v>
      </c>
      <c r="B120" s="566" t="s">
        <v>985</v>
      </c>
      <c r="C120" s="1579"/>
      <c r="D120" s="1580">
        <v>0</v>
      </c>
      <c r="E120" s="1579"/>
      <c r="F120" s="1578"/>
      <c r="H120" s="2066"/>
      <c r="I120" s="1706"/>
      <c r="J120" s="2063">
        <f>J119*0.1</f>
        <v>2816.8810000000003</v>
      </c>
      <c r="K120" s="2065">
        <f>K119*0.1</f>
        <v>5419.0730000000003</v>
      </c>
      <c r="L120" s="2067"/>
      <c r="N120" s="2072"/>
      <c r="O120" s="1592"/>
    </row>
    <row r="121" spans="1:15" ht="15" customHeight="1">
      <c r="A121" s="1577">
        <v>3</v>
      </c>
      <c r="B121" s="1611" t="s">
        <v>984</v>
      </c>
      <c r="C121" s="1574"/>
      <c r="D121" s="1574"/>
      <c r="E121" s="1580">
        <v>0</v>
      </c>
      <c r="F121" s="1573"/>
      <c r="H121" s="1604"/>
      <c r="I121" s="1594" t="s">
        <v>1126</v>
      </c>
      <c r="J121" s="659">
        <f>SUM(J119:J120)</f>
        <v>30985.691000000003</v>
      </c>
      <c r="K121" s="659">
        <f>SUM(K119:K120)</f>
        <v>59609.803</v>
      </c>
      <c r="L121" s="2053" t="s">
        <v>1127</v>
      </c>
      <c r="N121" s="1679"/>
      <c r="O121" s="1592"/>
    </row>
    <row r="122" spans="1:15" ht="15" customHeight="1">
      <c r="A122" s="1587" t="s">
        <v>983</v>
      </c>
      <c r="B122" s="1586" t="s">
        <v>982</v>
      </c>
      <c r="C122" s="1584"/>
      <c r="D122" s="1584"/>
      <c r="E122" s="1584"/>
      <c r="F122" s="1583"/>
      <c r="H122" s="2066"/>
      <c r="I122" s="1706" t="s">
        <v>1128</v>
      </c>
      <c r="J122" s="2068">
        <f>J121*-0.05</f>
        <v>-1549.2845500000003</v>
      </c>
      <c r="K122" s="2067"/>
      <c r="L122" s="2073"/>
      <c r="N122" s="2074"/>
      <c r="O122" s="1592"/>
    </row>
    <row r="123" spans="1:15" ht="15" customHeight="1">
      <c r="A123" s="1502" t="s">
        <v>981</v>
      </c>
      <c r="B123" s="1581" t="s">
        <v>980</v>
      </c>
      <c r="C123" s="1605">
        <f>D113</f>
        <v>3969.37</v>
      </c>
      <c r="D123" s="1601">
        <f>C123*0.1</f>
        <v>396.93700000000001</v>
      </c>
      <c r="E123" s="1579"/>
      <c r="F123" s="1578"/>
      <c r="H123" s="1604"/>
      <c r="I123" s="1711" t="s">
        <v>1129</v>
      </c>
      <c r="J123" s="1616">
        <f>SUM(J121:J122)</f>
        <v>29436.406450000002</v>
      </c>
      <c r="K123" s="2053" t="s">
        <v>1124</v>
      </c>
      <c r="L123" s="2053"/>
      <c r="N123" s="2075"/>
      <c r="O123" s="1592"/>
    </row>
    <row r="124" spans="1:15" ht="15" customHeight="1">
      <c r="A124" s="1502" t="s">
        <v>979</v>
      </c>
      <c r="B124" s="1581" t="s">
        <v>978</v>
      </c>
      <c r="C124" s="1602"/>
      <c r="E124" s="1579"/>
      <c r="F124" s="1578"/>
      <c r="H124" s="1571"/>
      <c r="I124" s="566"/>
      <c r="J124" s="1594"/>
      <c r="K124" s="1616"/>
      <c r="L124" s="2053"/>
      <c r="M124" s="566"/>
      <c r="N124" s="566"/>
      <c r="O124" s="1592"/>
    </row>
    <row r="125" spans="1:15" ht="15" customHeight="1">
      <c r="A125" s="1502">
        <v>2</v>
      </c>
      <c r="B125" s="1598" t="s">
        <v>977</v>
      </c>
      <c r="C125" s="1579"/>
      <c r="D125" s="1580">
        <v>2170.35</v>
      </c>
      <c r="E125" s="1579"/>
      <c r="F125" s="1578"/>
      <c r="H125" s="1571"/>
      <c r="I125" s="528"/>
      <c r="J125" s="1594"/>
      <c r="K125" s="2086" t="s">
        <v>1136</v>
      </c>
      <c r="L125" s="2055">
        <v>8941.4699999999993</v>
      </c>
      <c r="M125" s="2056" t="s">
        <v>1124</v>
      </c>
      <c r="N125" s="2046">
        <f>L125</f>
        <v>8941.4699999999993</v>
      </c>
      <c r="O125" s="2089" t="s">
        <v>1130</v>
      </c>
    </row>
    <row r="126" spans="1:15" ht="15" customHeight="1">
      <c r="A126" s="1577">
        <v>3</v>
      </c>
      <c r="B126" s="1595" t="s">
        <v>976</v>
      </c>
      <c r="C126" s="1574"/>
      <c r="D126" s="1574"/>
      <c r="E126" s="1575">
        <f>D123+D125</f>
        <v>2567.2869999999998</v>
      </c>
      <c r="F126" s="1573"/>
      <c r="H126" s="1571" t="s">
        <v>975</v>
      </c>
      <c r="I126" s="551"/>
      <c r="J126" s="1594"/>
      <c r="K126" s="2087" t="s">
        <v>1138</v>
      </c>
      <c r="L126" s="2046">
        <v>13738.7</v>
      </c>
      <c r="M126" s="2057" t="s">
        <v>1124</v>
      </c>
      <c r="N126" s="2046">
        <v>14932.39</v>
      </c>
      <c r="O126" s="2089" t="s">
        <v>1131</v>
      </c>
    </row>
    <row r="127" spans="1:15" ht="18.75" customHeight="1">
      <c r="C127" s="1589" t="s">
        <v>974</v>
      </c>
      <c r="D127" s="1591">
        <f>D116+D123</f>
        <v>4366.3069999999998</v>
      </c>
      <c r="E127" s="1590"/>
      <c r="J127" s="1592"/>
      <c r="K127" s="2090" t="s">
        <v>1137</v>
      </c>
      <c r="L127" s="2088">
        <v>6756.24</v>
      </c>
      <c r="M127" s="2057" t="s">
        <v>1124</v>
      </c>
      <c r="N127" s="2046">
        <v>7111.83</v>
      </c>
      <c r="O127" s="2089" t="s">
        <v>1132</v>
      </c>
    </row>
    <row r="128" spans="1:15" ht="18.75" customHeight="1">
      <c r="C128" s="1590"/>
      <c r="D128" s="1589" t="s">
        <v>973</v>
      </c>
      <c r="E128" s="1588">
        <f>E117+E126</f>
        <v>34705.466999999997</v>
      </c>
      <c r="H128" s="534"/>
      <c r="K128" s="2090" t="s">
        <v>1139</v>
      </c>
      <c r="L128" s="1579"/>
      <c r="M128" s="1578"/>
      <c r="N128" s="2088">
        <v>4366.3100000000004</v>
      </c>
      <c r="O128" s="2089" t="s">
        <v>1143</v>
      </c>
    </row>
    <row r="129" spans="1:16" ht="15" customHeight="1">
      <c r="A129" s="1587" t="s">
        <v>972</v>
      </c>
      <c r="B129" s="1586" t="s">
        <v>971</v>
      </c>
      <c r="C129" s="1584"/>
      <c r="D129" s="1585"/>
      <c r="E129" s="1584"/>
      <c r="F129" s="1583"/>
      <c r="H129" s="534"/>
      <c r="K129" s="2090" t="s">
        <v>1140</v>
      </c>
      <c r="L129" s="1579"/>
      <c r="M129" s="1578"/>
      <c r="N129" s="1598"/>
      <c r="O129" s="1598"/>
    </row>
    <row r="130" spans="1:16" ht="15" customHeight="1">
      <c r="A130" s="1502">
        <v>1</v>
      </c>
      <c r="B130" s="1579"/>
      <c r="C130" s="1581" t="s">
        <v>970</v>
      </c>
      <c r="D130" s="629">
        <f>D127*0.05</f>
        <v>218.31535</v>
      </c>
      <c r="E130" s="1582"/>
      <c r="F130" s="1578"/>
      <c r="H130" s="534"/>
      <c r="K130" s="2090" t="s">
        <v>1141</v>
      </c>
      <c r="L130" s="1579"/>
      <c r="M130" s="1578"/>
      <c r="N130" s="1598"/>
      <c r="O130" s="1598"/>
    </row>
    <row r="131" spans="1:16" ht="15" customHeight="1">
      <c r="A131" s="1502">
        <v>2</v>
      </c>
      <c r="B131" s="1579"/>
      <c r="C131" s="1581" t="s">
        <v>969</v>
      </c>
      <c r="D131" s="1580">
        <f>E86</f>
        <v>1549.2815000000001</v>
      </c>
      <c r="E131" s="528"/>
      <c r="F131" s="1578"/>
      <c r="J131" s="2091"/>
      <c r="K131" s="2058" t="s">
        <v>1142</v>
      </c>
      <c r="L131" s="1574"/>
      <c r="M131" s="1573"/>
      <c r="N131" s="1595"/>
      <c r="O131" s="1595"/>
      <c r="P131" s="1574"/>
    </row>
    <row r="132" spans="1:16" ht="15" customHeight="1">
      <c r="A132" s="1502">
        <v>3</v>
      </c>
      <c r="B132" s="1579"/>
      <c r="C132" s="1581" t="s">
        <v>968</v>
      </c>
      <c r="E132" s="2046">
        <f>SUM(D130:D131)</f>
        <v>1767.5968500000001</v>
      </c>
      <c r="F132" s="1578"/>
      <c r="H132" s="1571" t="s">
        <v>967</v>
      </c>
      <c r="J132" s="1592"/>
      <c r="K132" s="1592"/>
      <c r="L132" s="2061">
        <f>SUM(L125:L131)</f>
        <v>29436.409999999996</v>
      </c>
      <c r="M132" s="1592" t="s">
        <v>1124</v>
      </c>
      <c r="N132" s="2061">
        <f>SUM(N125:N131)</f>
        <v>35352</v>
      </c>
      <c r="O132" s="1592" t="s">
        <v>239</v>
      </c>
    </row>
    <row r="133" spans="1:16" ht="15" customHeight="1">
      <c r="A133" s="1502">
        <v>4</v>
      </c>
      <c r="B133" s="1579"/>
      <c r="C133" s="1581" t="s">
        <v>966</v>
      </c>
      <c r="D133" s="1580">
        <v>0</v>
      </c>
      <c r="E133" s="1579"/>
      <c r="F133" s="1578"/>
      <c r="J133" s="1592"/>
      <c r="K133" s="1592"/>
      <c r="L133" s="1592"/>
      <c r="M133" s="1592"/>
      <c r="N133" s="2061">
        <f>N132/1.1</f>
        <v>32138.181818181816</v>
      </c>
      <c r="O133" s="1592" t="s">
        <v>1144</v>
      </c>
    </row>
    <row r="134" spans="1:16" ht="15" customHeight="1">
      <c r="A134" s="1577">
        <v>5</v>
      </c>
      <c r="B134" s="1574"/>
      <c r="C134" s="1576" t="s">
        <v>965</v>
      </c>
      <c r="D134" s="1575">
        <v>0</v>
      </c>
      <c r="E134" s="1574"/>
      <c r="F134" s="1573"/>
      <c r="J134" s="1592"/>
      <c r="K134" s="1592"/>
      <c r="L134" s="1592"/>
      <c r="M134" s="1592"/>
      <c r="N134" s="1592"/>
      <c r="O134" s="1592"/>
    </row>
    <row r="135" spans="1:16" ht="22.5" customHeight="1">
      <c r="A135" s="2009"/>
      <c r="B135" s="2010"/>
      <c r="C135" s="2011" t="s">
        <v>964</v>
      </c>
      <c r="D135" s="2012">
        <f>D127-D130</f>
        <v>4147.9916499999999</v>
      </c>
      <c r="E135" s="2010"/>
      <c r="F135" s="2013"/>
      <c r="H135" s="1571" t="s">
        <v>963</v>
      </c>
      <c r="J135" s="1592"/>
      <c r="K135" s="2061">
        <f>D115+D123-D130</f>
        <v>28347.431650000002</v>
      </c>
      <c r="L135" s="1592"/>
      <c r="M135" s="1592"/>
      <c r="N135" s="1592"/>
      <c r="O135" s="1592"/>
    </row>
    <row r="136" spans="1:16">
      <c r="J136" s="1592"/>
      <c r="K136" s="1592"/>
      <c r="L136" s="1592"/>
      <c r="M136" s="1592"/>
      <c r="N136" s="1592"/>
      <c r="O136" s="1592"/>
    </row>
    <row r="137" spans="1:16">
      <c r="B137" s="1570" t="s">
        <v>962</v>
      </c>
      <c r="C137" s="1569">
        <f>E95</f>
        <v>43182</v>
      </c>
      <c r="J137" s="1592"/>
      <c r="K137" s="1592"/>
      <c r="L137" s="1592"/>
      <c r="M137" s="1592"/>
      <c r="N137" s="1592"/>
      <c r="O137" s="1592"/>
    </row>
    <row r="138" spans="1:16">
      <c r="B138" s="1568"/>
      <c r="C138" s="2014" t="s">
        <v>961</v>
      </c>
      <c r="J138" s="1592"/>
      <c r="K138" s="1592"/>
      <c r="L138" s="1592"/>
      <c r="M138" s="1592"/>
      <c r="N138" s="1592"/>
      <c r="O138" s="1592"/>
    </row>
    <row r="139" spans="1:16" ht="90.75" customHeight="1"/>
    <row r="140" spans="1:16" s="2092" customFormat="1" ht="17.25" thickBot="1">
      <c r="H140" s="2093"/>
    </row>
    <row r="141" spans="1:16" ht="16.5" customHeight="1" thickBot="1">
      <c r="A141" s="1879"/>
      <c r="B141" s="1660"/>
      <c r="C141" s="1660"/>
      <c r="D141" s="1685" t="s">
        <v>52</v>
      </c>
      <c r="E141" s="1684">
        <v>43217</v>
      </c>
      <c r="F141" s="1683"/>
      <c r="H141" s="1669"/>
    </row>
    <row r="142" spans="1:16" ht="16.5" customHeight="1">
      <c r="A142" s="1668"/>
      <c r="B142" s="1681" t="s">
        <v>1011</v>
      </c>
      <c r="C142" s="566" t="s">
        <v>1073</v>
      </c>
      <c r="D142" s="1680"/>
      <c r="E142" s="1679"/>
      <c r="F142" s="1676"/>
      <c r="H142" s="1669"/>
      <c r="I142" s="1579"/>
    </row>
    <row r="143" spans="1:16" ht="16.5" customHeight="1">
      <c r="A143" s="1668"/>
      <c r="B143" s="1678" t="s">
        <v>1010</v>
      </c>
      <c r="C143" s="566" t="s">
        <v>1074</v>
      </c>
      <c r="D143" s="622"/>
      <c r="E143" s="1677"/>
      <c r="F143" s="1676"/>
    </row>
    <row r="144" spans="1:16" ht="16.5" customHeight="1">
      <c r="A144" s="1611"/>
      <c r="B144" s="520"/>
      <c r="C144" s="1670" t="s">
        <v>131</v>
      </c>
      <c r="D144" s="625"/>
      <c r="E144" s="1611"/>
      <c r="F144" s="1674"/>
    </row>
    <row r="145" spans="1:17" ht="16.5" customHeight="1">
      <c r="A145" s="1673"/>
      <c r="B145" s="2016" t="s">
        <v>1009</v>
      </c>
      <c r="C145" s="1789" t="s">
        <v>1071</v>
      </c>
      <c r="D145" s="1702"/>
      <c r="E145" s="1702"/>
      <c r="F145" s="2017"/>
      <c r="H145" s="1669"/>
      <c r="I145" s="618"/>
      <c r="J145" s="618"/>
      <c r="K145" s="618"/>
      <c r="L145" s="618"/>
      <c r="M145" s="618"/>
      <c r="N145" s="618"/>
    </row>
    <row r="146" spans="1:17" ht="16.5" customHeight="1">
      <c r="A146" s="1962"/>
      <c r="B146" s="2018"/>
      <c r="C146" s="1785" t="s">
        <v>1072</v>
      </c>
      <c r="D146" s="1611"/>
      <c r="E146" s="1611"/>
      <c r="F146" s="1674"/>
      <c r="I146" s="618"/>
      <c r="J146" s="618"/>
      <c r="K146" s="618"/>
      <c r="L146" s="618"/>
      <c r="M146" s="618"/>
      <c r="N146" s="618"/>
    </row>
    <row r="147" spans="1:17" ht="16.5" customHeight="1">
      <c r="A147" s="2020"/>
      <c r="B147" s="1667" t="s">
        <v>1008</v>
      </c>
      <c r="C147" s="1592" t="s">
        <v>1114</v>
      </c>
      <c r="D147" s="619"/>
      <c r="E147" s="1666"/>
      <c r="F147" s="566"/>
      <c r="I147" s="618"/>
      <c r="J147" s="618"/>
      <c r="K147" s="618"/>
      <c r="L147" s="618"/>
      <c r="M147" s="618"/>
      <c r="N147" s="1655"/>
    </row>
    <row r="148" spans="1:17" ht="16.5" customHeight="1">
      <c r="A148" s="2019"/>
      <c r="B148" s="1663"/>
      <c r="C148" s="1592" t="s">
        <v>1115</v>
      </c>
      <c r="D148" s="1665"/>
      <c r="E148" s="618"/>
      <c r="F148" s="1664"/>
      <c r="I148" s="618"/>
      <c r="J148" s="618"/>
      <c r="K148" s="618"/>
      <c r="L148" s="618"/>
      <c r="M148" s="618"/>
      <c r="N148" s="618"/>
    </row>
    <row r="149" spans="1:17" ht="16.5" customHeight="1">
      <c r="A149" s="2019"/>
      <c r="B149" s="1663"/>
      <c r="C149" s="1592" t="s">
        <v>1113</v>
      </c>
      <c r="D149" s="1609"/>
      <c r="E149" s="581"/>
      <c r="F149" s="581"/>
      <c r="I149" s="618"/>
      <c r="J149" s="618"/>
      <c r="K149" s="618"/>
      <c r="L149" s="618"/>
      <c r="M149" s="618"/>
      <c r="N149" s="618"/>
    </row>
    <row r="150" spans="1:17" ht="16.5" customHeight="1">
      <c r="A150" s="2025"/>
      <c r="B150" s="2010"/>
      <c r="C150" s="2021" t="s">
        <v>1012</v>
      </c>
      <c r="D150" s="2022" t="s">
        <v>1117</v>
      </c>
      <c r="E150" s="2023" t="s">
        <v>367</v>
      </c>
      <c r="F150" s="2024"/>
      <c r="I150" s="618"/>
      <c r="J150" s="618"/>
      <c r="K150" s="618"/>
      <c r="L150" s="618"/>
      <c r="M150" s="618"/>
      <c r="N150" s="618"/>
    </row>
    <row r="151" spans="1:17" s="528" customFormat="1" ht="16.5" customHeight="1">
      <c r="A151" s="1658" t="s">
        <v>304</v>
      </c>
      <c r="B151" s="1657" t="s">
        <v>1116</v>
      </c>
      <c r="C151" s="1946" t="s">
        <v>918</v>
      </c>
      <c r="D151" s="1652"/>
      <c r="E151" s="1652"/>
      <c r="F151" s="1656"/>
      <c r="G151" s="1655"/>
      <c r="H151" s="1627"/>
      <c r="I151" s="566"/>
      <c r="J151" s="1655"/>
      <c r="K151" s="1637"/>
      <c r="M151" s="1637"/>
      <c r="N151" s="566"/>
      <c r="O151" s="566"/>
      <c r="P151" s="566"/>
      <c r="Q151" s="551"/>
    </row>
    <row r="152" spans="1:17" s="1634" customFormat="1" ht="15" customHeight="1">
      <c r="A152" s="1651"/>
      <c r="B152" s="1650" t="s">
        <v>1006</v>
      </c>
      <c r="C152" s="2004" t="str">
        <f>D150</f>
        <v>247</v>
      </c>
      <c r="D152" s="1649" t="s">
        <v>1005</v>
      </c>
      <c r="E152" s="1648">
        <v>43103</v>
      </c>
      <c r="F152" s="1647"/>
      <c r="G152" s="1637"/>
      <c r="H152" s="1627"/>
      <c r="I152" s="581"/>
      <c r="J152" s="581"/>
      <c r="K152" s="2047"/>
      <c r="L152" s="581"/>
      <c r="M152" s="2048"/>
      <c r="N152" s="581"/>
      <c r="O152" s="581"/>
      <c r="P152" s="581"/>
    </row>
    <row r="153" spans="1:17" s="1634" customFormat="1" ht="15" customHeight="1">
      <c r="A153" s="1645"/>
      <c r="B153" s="1644" t="s">
        <v>1004</v>
      </c>
      <c r="C153" s="1992">
        <v>54190.73</v>
      </c>
      <c r="D153" s="1643" t="s">
        <v>168</v>
      </c>
      <c r="E153" s="531"/>
      <c r="F153" s="570"/>
      <c r="G153" s="1637"/>
      <c r="H153" s="1627"/>
      <c r="I153" s="581"/>
      <c r="J153" s="581"/>
      <c r="K153" s="1636"/>
      <c r="L153" s="1636"/>
      <c r="M153" s="2048"/>
      <c r="N153" s="581"/>
      <c r="O153" s="581"/>
      <c r="P153" s="581"/>
    </row>
    <row r="154" spans="1:17" s="1634" customFormat="1" ht="7.5" customHeight="1">
      <c r="A154" s="1998"/>
      <c r="B154" s="1999"/>
      <c r="C154" s="2000"/>
      <c r="D154" s="2001"/>
      <c r="E154" s="2002"/>
      <c r="F154" s="2003"/>
      <c r="G154" s="1637"/>
      <c r="H154" s="1627"/>
      <c r="I154" s="581"/>
      <c r="J154" s="581"/>
      <c r="K154" s="1636"/>
      <c r="L154" s="1636"/>
      <c r="M154" s="2048"/>
      <c r="N154" s="581"/>
      <c r="O154" s="581"/>
      <c r="P154" s="581"/>
    </row>
    <row r="155" spans="1:17" s="1634" customFormat="1" ht="18.75" customHeight="1">
      <c r="A155" s="2035"/>
      <c r="B155" s="2036" t="s">
        <v>1003</v>
      </c>
      <c r="C155" s="2037" t="s">
        <v>1148</v>
      </c>
      <c r="D155" s="2036" t="s">
        <v>1002</v>
      </c>
      <c r="E155" s="2038">
        <v>42851</v>
      </c>
      <c r="F155" s="2039"/>
      <c r="G155" s="1637"/>
      <c r="H155" s="1627"/>
      <c r="I155" s="581"/>
      <c r="J155" s="581"/>
      <c r="K155" s="1636"/>
      <c r="L155" s="1636"/>
      <c r="M155" s="2048"/>
      <c r="N155" s="581"/>
      <c r="O155" s="581"/>
      <c r="P155" s="581"/>
    </row>
    <row r="156" spans="1:17" s="1634" customFormat="1" ht="7.5" customHeight="1">
      <c r="A156" s="2040"/>
      <c r="B156" s="2041"/>
      <c r="C156" s="2042"/>
      <c r="D156" s="2043"/>
      <c r="E156" s="2044"/>
      <c r="F156" s="2045"/>
      <c r="G156" s="1637"/>
      <c r="H156" s="1627"/>
      <c r="I156" s="581"/>
      <c r="J156" s="581"/>
      <c r="K156" s="1636"/>
      <c r="L156" s="1636"/>
      <c r="M156" s="2048"/>
      <c r="N156" s="581"/>
      <c r="O156" s="581"/>
      <c r="P156" s="581"/>
    </row>
    <row r="157" spans="1:17" s="580" customFormat="1" ht="27.75" customHeight="1">
      <c r="A157" s="1631"/>
      <c r="B157" s="1633" t="s">
        <v>1001</v>
      </c>
      <c r="C157" s="1631"/>
      <c r="D157" s="1632" t="s">
        <v>1000</v>
      </c>
      <c r="E157" s="1632" t="s">
        <v>999</v>
      </c>
      <c r="F157" s="1631"/>
      <c r="G157" s="589"/>
      <c r="H157" s="1630"/>
      <c r="I157" s="2049"/>
      <c r="J157" s="618"/>
      <c r="K157" s="2050"/>
      <c r="L157" s="1679"/>
      <c r="M157" s="540"/>
      <c r="N157" s="566"/>
    </row>
    <row r="158" spans="1:17" ht="18.75" customHeight="1">
      <c r="A158" s="1587" t="s">
        <v>998</v>
      </c>
      <c r="B158" s="1625" t="s">
        <v>997</v>
      </c>
      <c r="C158" s="1584"/>
      <c r="D158" s="1584"/>
      <c r="E158" s="1584"/>
      <c r="F158" s="1583"/>
      <c r="I158" s="1668"/>
      <c r="J158" s="676"/>
      <c r="K158" s="1594"/>
      <c r="L158" s="1594"/>
      <c r="M158" s="2051"/>
      <c r="N158" s="566"/>
      <c r="O158" s="1592"/>
    </row>
    <row r="159" spans="1:17" ht="15" customHeight="1">
      <c r="A159" s="1502">
        <v>1</v>
      </c>
      <c r="B159" s="528" t="s">
        <v>996</v>
      </c>
      <c r="C159" s="1579"/>
      <c r="D159" s="1580">
        <v>10084.58</v>
      </c>
      <c r="E159" s="1580"/>
      <c r="F159" s="1578"/>
      <c r="G159" s="1624" t="s">
        <v>995</v>
      </c>
      <c r="I159" s="566"/>
      <c r="J159" s="2069"/>
      <c r="K159" s="2052"/>
      <c r="L159" s="2070"/>
      <c r="M159" s="2071"/>
      <c r="N159" s="659"/>
      <c r="O159" s="1592"/>
    </row>
    <row r="160" spans="1:17" ht="15" customHeight="1">
      <c r="A160" s="1502">
        <v>2</v>
      </c>
      <c r="B160" s="528" t="s">
        <v>994</v>
      </c>
      <c r="C160" s="1579"/>
      <c r="D160" s="1580">
        <v>0</v>
      </c>
      <c r="E160" s="1580"/>
      <c r="F160" s="1578"/>
      <c r="G160" s="1624" t="s">
        <v>993</v>
      </c>
      <c r="I160" s="566"/>
      <c r="J160" s="566"/>
      <c r="K160" s="1616"/>
      <c r="L160" s="2070"/>
      <c r="M160" s="2071"/>
      <c r="N160" s="566"/>
      <c r="O160" s="1592"/>
    </row>
    <row r="161" spans="1:15" ht="15" customHeight="1">
      <c r="A161" s="1502">
        <v>3</v>
      </c>
      <c r="B161" s="528" t="s">
        <v>992</v>
      </c>
      <c r="C161" s="1579"/>
      <c r="D161" s="1616">
        <v>32138.18</v>
      </c>
      <c r="E161" s="1580"/>
      <c r="F161" s="1578"/>
      <c r="G161" s="1624" t="s">
        <v>1125</v>
      </c>
      <c r="I161" s="566"/>
      <c r="J161" s="2053"/>
      <c r="K161" s="1616"/>
      <c r="L161" s="1615"/>
      <c r="M161" s="1594"/>
      <c r="N161" s="1614"/>
      <c r="O161" s="1592"/>
    </row>
    <row r="162" spans="1:15" ht="15" customHeight="1">
      <c r="A162" s="1502">
        <v>4</v>
      </c>
      <c r="B162" s="528" t="s">
        <v>991</v>
      </c>
      <c r="C162" s="1579"/>
      <c r="D162" s="1580">
        <f>D159-D160</f>
        <v>10084.58</v>
      </c>
      <c r="E162" s="1580"/>
      <c r="F162" s="1578"/>
      <c r="H162" s="1571" t="s">
        <v>990</v>
      </c>
      <c r="I162" s="1668"/>
      <c r="J162" s="676"/>
      <c r="K162" s="1594"/>
      <c r="L162" s="1594"/>
      <c r="M162" s="2051"/>
      <c r="N162" s="566"/>
      <c r="O162" s="1592"/>
    </row>
    <row r="163" spans="1:15" ht="15" customHeight="1">
      <c r="A163" s="1577">
        <v>5</v>
      </c>
      <c r="B163" s="1611" t="s">
        <v>989</v>
      </c>
      <c r="C163" s="1574"/>
      <c r="E163" s="1575">
        <f>D161+D162</f>
        <v>42222.76</v>
      </c>
      <c r="F163" s="1573"/>
      <c r="H163" s="1571"/>
      <c r="I163" s="566"/>
      <c r="J163" s="2069"/>
      <c r="K163" s="1616"/>
      <c r="L163" s="2070"/>
      <c r="M163" s="2071"/>
      <c r="N163" s="659"/>
      <c r="O163" s="1592"/>
    </row>
    <row r="164" spans="1:15" ht="18.75" customHeight="1">
      <c r="A164" s="1587" t="s">
        <v>988</v>
      </c>
      <c r="B164" s="1619" t="s">
        <v>987</v>
      </c>
      <c r="C164" s="1584"/>
      <c r="D164" s="1584"/>
      <c r="E164" s="1584"/>
      <c r="F164" s="1583"/>
      <c r="H164" s="1571"/>
      <c r="I164" s="566"/>
      <c r="J164" s="566"/>
      <c r="K164" s="1616"/>
      <c r="L164" s="2070"/>
      <c r="M164" s="2071"/>
      <c r="N164" s="566"/>
      <c r="O164" s="1592"/>
    </row>
    <row r="165" spans="1:15" ht="15" customHeight="1">
      <c r="A165" s="1502">
        <v>1</v>
      </c>
      <c r="B165" s="566" t="s">
        <v>986</v>
      </c>
      <c r="C165" s="1579"/>
      <c r="D165" s="1580">
        <v>0</v>
      </c>
      <c r="E165" s="1579"/>
      <c r="F165" s="1578"/>
      <c r="H165" s="566"/>
      <c r="I165" s="2053"/>
      <c r="J165" s="2062">
        <v>28168.81</v>
      </c>
      <c r="K165" s="2064">
        <v>54190.73</v>
      </c>
      <c r="L165" s="1594"/>
      <c r="N165" s="1614"/>
      <c r="O165" s="1592"/>
    </row>
    <row r="166" spans="1:15" ht="15" customHeight="1">
      <c r="A166" s="1502">
        <v>2</v>
      </c>
      <c r="B166" s="566" t="s">
        <v>985</v>
      </c>
      <c r="C166" s="1579"/>
      <c r="D166" s="1580">
        <v>0</v>
      </c>
      <c r="E166" s="1579"/>
      <c r="F166" s="1578"/>
      <c r="H166" s="2066"/>
      <c r="I166" s="1706"/>
      <c r="J166" s="2063">
        <f>J165*0.1</f>
        <v>2816.8810000000003</v>
      </c>
      <c r="K166" s="2065">
        <f>K165*0.1</f>
        <v>5419.0730000000003</v>
      </c>
      <c r="L166" s="2067"/>
      <c r="N166" s="2072"/>
      <c r="O166" s="1592"/>
    </row>
    <row r="167" spans="1:15" ht="15" customHeight="1">
      <c r="A167" s="1577">
        <v>3</v>
      </c>
      <c r="B167" s="1611" t="s">
        <v>984</v>
      </c>
      <c r="C167" s="1574"/>
      <c r="D167" s="1574"/>
      <c r="E167" s="1580">
        <v>0</v>
      </c>
      <c r="F167" s="1573"/>
      <c r="H167" s="1604"/>
      <c r="I167" s="1594" t="s">
        <v>1126</v>
      </c>
      <c r="J167" s="659">
        <f>SUM(J165:J166)</f>
        <v>30985.691000000003</v>
      </c>
      <c r="K167" s="659">
        <f>SUM(K165:K166)</f>
        <v>59609.803</v>
      </c>
      <c r="L167" s="2053" t="s">
        <v>1127</v>
      </c>
      <c r="N167" s="1679"/>
      <c r="O167" s="1592"/>
    </row>
    <row r="168" spans="1:15" ht="15" customHeight="1">
      <c r="A168" s="1587" t="s">
        <v>983</v>
      </c>
      <c r="B168" s="1586" t="s">
        <v>982</v>
      </c>
      <c r="C168" s="1584"/>
      <c r="D168" s="1584"/>
      <c r="E168" s="1584"/>
      <c r="F168" s="1583"/>
      <c r="H168" s="2066"/>
      <c r="I168" s="1706" t="s">
        <v>1128</v>
      </c>
      <c r="J168" s="2068">
        <f>J167*-0.05</f>
        <v>-1549.2845500000003</v>
      </c>
      <c r="K168" s="2067"/>
      <c r="L168" s="2073"/>
      <c r="N168" s="2074"/>
      <c r="O168" s="1592"/>
    </row>
    <row r="169" spans="1:15" ht="15" customHeight="1">
      <c r="A169" s="1502" t="s">
        <v>981</v>
      </c>
      <c r="B169" s="1581" t="s">
        <v>980</v>
      </c>
      <c r="C169" s="1605">
        <f>D159</f>
        <v>10084.58</v>
      </c>
      <c r="D169" s="1601">
        <f>C169*0.1</f>
        <v>1008.4580000000001</v>
      </c>
      <c r="E169" s="1579"/>
      <c r="F169" s="1578"/>
      <c r="H169" s="1604"/>
      <c r="I169" s="1711" t="s">
        <v>1129</v>
      </c>
      <c r="J169" s="1616">
        <f>SUM(J167:J168)</f>
        <v>29436.406450000002</v>
      </c>
      <c r="K169" s="2053" t="s">
        <v>1124</v>
      </c>
      <c r="L169" s="2053"/>
      <c r="N169" s="2075"/>
      <c r="O169" s="1592"/>
    </row>
    <row r="170" spans="1:15" ht="15" customHeight="1">
      <c r="A170" s="1502" t="s">
        <v>979</v>
      </c>
      <c r="B170" s="1581" t="s">
        <v>978</v>
      </c>
      <c r="C170" s="1602"/>
      <c r="E170" s="1579"/>
      <c r="F170" s="1578"/>
      <c r="H170" s="1571"/>
      <c r="I170" s="566"/>
      <c r="J170" s="1594"/>
      <c r="K170" s="1616"/>
      <c r="L170" s="2053"/>
      <c r="M170" s="566"/>
      <c r="N170" s="566"/>
      <c r="O170" s="1592"/>
    </row>
    <row r="171" spans="1:15" ht="15" customHeight="1">
      <c r="A171" s="1502">
        <v>2</v>
      </c>
      <c r="B171" s="1598" t="s">
        <v>977</v>
      </c>
      <c r="C171" s="1579"/>
      <c r="D171" s="1580">
        <v>2170.35</v>
      </c>
      <c r="E171" s="1579"/>
      <c r="F171" s="1578"/>
      <c r="H171" s="1571"/>
      <c r="I171" s="528"/>
      <c r="J171" s="1594"/>
      <c r="K171" s="2086" t="s">
        <v>1136</v>
      </c>
      <c r="L171" s="2055">
        <v>8941.4699999999993</v>
      </c>
      <c r="M171" s="2056" t="s">
        <v>1124</v>
      </c>
      <c r="N171" s="2046">
        <f>L171</f>
        <v>8941.4699999999993</v>
      </c>
      <c r="O171" s="2089" t="s">
        <v>1130</v>
      </c>
    </row>
    <row r="172" spans="1:15" ht="15" customHeight="1">
      <c r="A172" s="1577">
        <v>3</v>
      </c>
      <c r="B172" s="1595" t="s">
        <v>976</v>
      </c>
      <c r="C172" s="1574"/>
      <c r="D172" s="1574"/>
      <c r="E172" s="1575">
        <f>D169+D171</f>
        <v>3178.808</v>
      </c>
      <c r="F172" s="1573"/>
      <c r="H172" s="1571" t="s">
        <v>975</v>
      </c>
      <c r="I172" s="551"/>
      <c r="J172" s="1594"/>
      <c r="K172" s="2087" t="s">
        <v>1138</v>
      </c>
      <c r="L172" s="2046">
        <v>13738.7</v>
      </c>
      <c r="M172" s="2057" t="s">
        <v>1124</v>
      </c>
      <c r="N172" s="2046">
        <v>14932.39</v>
      </c>
      <c r="O172" s="2089" t="s">
        <v>1131</v>
      </c>
    </row>
    <row r="173" spans="1:15" ht="18.75" customHeight="1">
      <c r="C173" s="1589" t="s">
        <v>974</v>
      </c>
      <c r="D173" s="1591">
        <f>D162+D169</f>
        <v>11093.038</v>
      </c>
      <c r="E173" s="1590"/>
      <c r="J173" s="1592"/>
      <c r="K173" s="2090" t="s">
        <v>1137</v>
      </c>
      <c r="L173" s="2088">
        <v>6756.24</v>
      </c>
      <c r="M173" s="2057" t="s">
        <v>1124</v>
      </c>
      <c r="N173" s="2046">
        <v>7111.83</v>
      </c>
      <c r="O173" s="2089" t="s">
        <v>1132</v>
      </c>
    </row>
    <row r="174" spans="1:15" ht="18.75" customHeight="1">
      <c r="C174" s="1590"/>
      <c r="D174" s="1589" t="s">
        <v>973</v>
      </c>
      <c r="E174" s="1588">
        <f>E163+E172</f>
        <v>45401.567999999999</v>
      </c>
      <c r="H174" s="534"/>
      <c r="K174" s="2090" t="s">
        <v>1139</v>
      </c>
      <c r="L174" s="1579"/>
      <c r="M174" s="1578"/>
      <c r="N174" s="2088">
        <v>4366.3100000000004</v>
      </c>
      <c r="O174" s="2089" t="s">
        <v>1143</v>
      </c>
    </row>
    <row r="175" spans="1:15" ht="15" customHeight="1">
      <c r="A175" s="1587" t="s">
        <v>972</v>
      </c>
      <c r="B175" s="1586" t="s">
        <v>971</v>
      </c>
      <c r="C175" s="1584"/>
      <c r="D175" s="1585"/>
      <c r="E175" s="1584"/>
      <c r="F175" s="1583"/>
      <c r="H175" s="534"/>
      <c r="K175" s="2090" t="s">
        <v>1140</v>
      </c>
      <c r="L175" s="1579"/>
      <c r="M175" s="1578"/>
      <c r="N175" s="1598"/>
      <c r="O175" s="1598"/>
    </row>
    <row r="176" spans="1:15" ht="15" customHeight="1">
      <c r="A176" s="1502">
        <v>1</v>
      </c>
      <c r="B176" s="1579"/>
      <c r="C176" s="1581" t="s">
        <v>970</v>
      </c>
      <c r="D176" s="629">
        <f>D173*0.05</f>
        <v>554.65190000000007</v>
      </c>
      <c r="E176" s="1582"/>
      <c r="F176" s="1578"/>
      <c r="H176" s="534"/>
      <c r="K176" s="2090" t="s">
        <v>1141</v>
      </c>
      <c r="L176" s="1579"/>
      <c r="M176" s="1578"/>
      <c r="N176" s="1598"/>
      <c r="O176" s="1598"/>
    </row>
    <row r="177" spans="1:16" ht="15" customHeight="1">
      <c r="A177" s="1502">
        <v>2</v>
      </c>
      <c r="B177" s="1579"/>
      <c r="C177" s="1581" t="s">
        <v>969</v>
      </c>
      <c r="D177" s="1580">
        <f>E132</f>
        <v>1767.5968500000001</v>
      </c>
      <c r="E177" s="528"/>
      <c r="F177" s="1578"/>
      <c r="J177" s="2091"/>
      <c r="K177" s="2058" t="s">
        <v>1142</v>
      </c>
      <c r="L177" s="1574"/>
      <c r="M177" s="1573"/>
      <c r="N177" s="1595"/>
      <c r="O177" s="1595"/>
      <c r="P177" s="1574"/>
    </row>
    <row r="178" spans="1:16" ht="15" customHeight="1">
      <c r="A178" s="1502">
        <v>3</v>
      </c>
      <c r="B178" s="1579"/>
      <c r="C178" s="1581" t="s">
        <v>968</v>
      </c>
      <c r="E178" s="2046">
        <f>SUM(D176:D177)</f>
        <v>2322.2487500000002</v>
      </c>
      <c r="F178" s="1578"/>
      <c r="H178" s="1571" t="s">
        <v>967</v>
      </c>
      <c r="J178" s="1592"/>
      <c r="K178" s="1592"/>
      <c r="L178" s="2061">
        <f>SUM(L171:L177)</f>
        <v>29436.409999999996</v>
      </c>
      <c r="M178" s="1592" t="s">
        <v>1124</v>
      </c>
      <c r="N178" s="2061">
        <f>SUM(N171:N177)</f>
        <v>35352</v>
      </c>
      <c r="O178" s="1592" t="s">
        <v>239</v>
      </c>
    </row>
    <row r="179" spans="1:16" ht="15" customHeight="1">
      <c r="A179" s="1502">
        <v>4</v>
      </c>
      <c r="B179" s="1579"/>
      <c r="C179" s="1581" t="s">
        <v>966</v>
      </c>
      <c r="D179" s="1580">
        <v>0</v>
      </c>
      <c r="E179" s="1579"/>
      <c r="F179" s="1578"/>
      <c r="J179" s="1592"/>
      <c r="K179" s="1592"/>
      <c r="L179" s="1592"/>
      <c r="M179" s="1592"/>
      <c r="N179" s="2061">
        <f>N178/1.1</f>
        <v>32138.181818181816</v>
      </c>
      <c r="O179" s="1592" t="s">
        <v>1144</v>
      </c>
    </row>
    <row r="180" spans="1:16" ht="15" customHeight="1">
      <c r="A180" s="1577">
        <v>5</v>
      </c>
      <c r="B180" s="1574"/>
      <c r="C180" s="1576" t="s">
        <v>965</v>
      </c>
      <c r="D180" s="1575">
        <v>0</v>
      </c>
      <c r="E180" s="1574"/>
      <c r="F180" s="1573"/>
      <c r="J180" s="1592"/>
      <c r="K180" s="1592"/>
      <c r="L180" s="1592"/>
      <c r="M180" s="1592"/>
      <c r="N180" s="1592"/>
      <c r="O180" s="1592"/>
    </row>
    <row r="181" spans="1:16" ht="22.5" customHeight="1">
      <c r="A181" s="2009"/>
      <c r="B181" s="2010"/>
      <c r="C181" s="2011" t="s">
        <v>964</v>
      </c>
      <c r="D181" s="2012">
        <f>D173-D176</f>
        <v>10538.3861</v>
      </c>
      <c r="E181" s="2010"/>
      <c r="F181" s="2013"/>
      <c r="H181" s="1571" t="s">
        <v>963</v>
      </c>
      <c r="J181" s="1592"/>
      <c r="K181" s="2061">
        <f>D161+D169-D176</f>
        <v>32591.986099999998</v>
      </c>
      <c r="L181" s="1592"/>
      <c r="M181" s="1592"/>
      <c r="N181" s="1592"/>
      <c r="O181" s="1592"/>
    </row>
    <row r="182" spans="1:16">
      <c r="J182" s="1592"/>
      <c r="K182" s="1592"/>
      <c r="L182" s="1592"/>
      <c r="M182" s="1592"/>
      <c r="N182" s="1592"/>
      <c r="O182" s="1592"/>
    </row>
    <row r="183" spans="1:16">
      <c r="B183" s="1570" t="s">
        <v>962</v>
      </c>
      <c r="C183" s="1569">
        <f>E141</f>
        <v>43217</v>
      </c>
      <c r="J183" s="1592"/>
      <c r="K183" s="1592"/>
      <c r="L183" s="1592"/>
      <c r="M183" s="1592"/>
      <c r="N183" s="1592"/>
      <c r="O183" s="1592"/>
    </row>
    <row r="184" spans="1:16">
      <c r="B184" s="1568"/>
      <c r="C184" s="2014" t="s">
        <v>961</v>
      </c>
      <c r="J184" s="1592"/>
      <c r="K184" s="1592"/>
      <c r="L184" s="1592"/>
      <c r="M184" s="1592"/>
      <c r="N184" s="1592"/>
      <c r="O184" s="1592"/>
    </row>
    <row r="185" spans="1:16" ht="90.75" customHeight="1"/>
  </sheetData>
  <pageMargins left="0.7" right="0.7" top="0.25" bottom="0.57999999999999996" header="0.17" footer="0.17"/>
  <pageSetup paperSize="9" scale="99" orientation="portrait" r:id="rId1"/>
  <headerFooter>
    <oddFooter>&amp;L&amp;8ctp architectes sas, 15 rue Molière, 34290 Servian / Siret 50772925900022 RCS Béziers 
Ordre des architectes : Languedoc Roussillon N° S12588</oddFooter>
  </headerFooter>
  <rowBreaks count="1" manualBreakCount="1">
    <brk id="45" max="5" man="1"/>
  </rowBreaks>
  <drawing r:id="rId2"/>
</worksheet>
</file>

<file path=xl/worksheets/sheet22.xml><?xml version="1.0" encoding="utf-8"?>
<worksheet xmlns="http://schemas.openxmlformats.org/spreadsheetml/2006/main" xmlns:r="http://schemas.openxmlformats.org/officeDocument/2006/relationships">
  <dimension ref="A1:Q46"/>
  <sheetViews>
    <sheetView tabSelected="1" view="pageBreakPreview" topLeftCell="A8" zoomScale="60" workbookViewId="0">
      <selection activeCell="G45" sqref="G44:G45"/>
    </sheetView>
  </sheetViews>
  <sheetFormatPr baseColWidth="10" defaultRowHeight="14.25"/>
  <cols>
    <col min="1" max="1" width="3.42578125" style="1811" customWidth="1"/>
    <col min="2" max="2" width="22.7109375" style="1811" customWidth="1"/>
    <col min="3" max="3" width="26.85546875" style="1811" customWidth="1"/>
    <col min="4" max="5" width="14.28515625" style="1811" customWidth="1"/>
    <col min="6" max="6" width="2.5703125" style="1811" customWidth="1"/>
    <col min="7" max="7" width="5.140625" style="1811" customWidth="1"/>
    <col min="8" max="8" width="6.7109375" style="2292" customWidth="1"/>
    <col min="9" max="9" width="3.5703125" style="1811" customWidth="1"/>
    <col min="10" max="10" width="15.42578125" style="1811" bestFit="1" customWidth="1"/>
    <col min="11" max="11" width="14.7109375" style="1811" customWidth="1"/>
    <col min="12" max="12" width="3.42578125" style="1811" customWidth="1"/>
    <col min="13" max="13" width="16.28515625" style="1811" bestFit="1" customWidth="1"/>
    <col min="14" max="14" width="17.140625" style="1811" bestFit="1" customWidth="1"/>
    <col min="15" max="15" width="11.42578125" style="1811"/>
    <col min="16" max="17" width="11.5703125" style="1811" bestFit="1" customWidth="1"/>
    <col min="18" max="16384" width="11.42578125" style="1811"/>
  </cols>
  <sheetData>
    <row r="1" spans="1:17" ht="15" customHeight="1">
      <c r="A1" s="2470"/>
      <c r="B1" s="2471"/>
      <c r="C1" s="2471"/>
      <c r="D1" s="2473" t="s">
        <v>52</v>
      </c>
      <c r="E1" s="2474">
        <v>43515</v>
      </c>
      <c r="F1" s="2475"/>
      <c r="H1" s="2291"/>
    </row>
    <row r="2" spans="1:17" ht="15" customHeight="1">
      <c r="A2" s="2472"/>
      <c r="B2" s="2326" t="s">
        <v>1011</v>
      </c>
      <c r="C2" s="1822" t="s">
        <v>1073</v>
      </c>
      <c r="D2" s="2399"/>
      <c r="E2" s="1866"/>
      <c r="F2" s="2370"/>
      <c r="H2" s="2291"/>
      <c r="I2" s="1820"/>
    </row>
    <row r="3" spans="1:17" ht="15" customHeight="1">
      <c r="A3" s="2472"/>
      <c r="B3" s="2299" t="s">
        <v>1010</v>
      </c>
      <c r="C3" s="1822" t="s">
        <v>1074</v>
      </c>
      <c r="D3" s="1858"/>
      <c r="E3" s="1864"/>
      <c r="F3" s="2370"/>
    </row>
    <row r="4" spans="1:17" ht="15" customHeight="1">
      <c r="A4" s="2371"/>
      <c r="B4" s="2381"/>
      <c r="C4" s="1847" t="s">
        <v>131</v>
      </c>
      <c r="D4" s="2371"/>
      <c r="E4" s="1851"/>
      <c r="F4" s="2372"/>
      <c r="J4" s="2398"/>
      <c r="K4" s="2398"/>
      <c r="L4" s="2398"/>
      <c r="M4" s="2398"/>
      <c r="N4" s="2398"/>
    </row>
    <row r="5" spans="1:17" ht="15" customHeight="1">
      <c r="A5" s="1861"/>
      <c r="B5" s="2400" t="s">
        <v>1009</v>
      </c>
      <c r="C5" s="2401" t="s">
        <v>1071</v>
      </c>
      <c r="D5" s="2373"/>
      <c r="E5" s="2373"/>
      <c r="F5" s="2374"/>
      <c r="H5" s="2291"/>
      <c r="J5" s="2398">
        <v>-70</v>
      </c>
      <c r="K5" s="2484">
        <v>560</v>
      </c>
      <c r="L5" s="2398"/>
      <c r="M5" s="2398">
        <v>490</v>
      </c>
      <c r="N5" s="2398"/>
    </row>
    <row r="6" spans="1:17" ht="15" customHeight="1">
      <c r="A6" s="2402"/>
      <c r="B6" s="2403"/>
      <c r="C6" s="2380" t="s">
        <v>1072</v>
      </c>
      <c r="D6" s="1851"/>
      <c r="E6" s="1851"/>
      <c r="F6" s="2372"/>
      <c r="J6" s="2398"/>
      <c r="K6" s="2485">
        <v>220</v>
      </c>
      <c r="L6" s="2398"/>
      <c r="M6" s="2398">
        <v>220</v>
      </c>
      <c r="N6" s="2398"/>
    </row>
    <row r="7" spans="1:17" ht="15" customHeight="1">
      <c r="A7" s="2404"/>
      <c r="B7" s="2405" t="s">
        <v>1008</v>
      </c>
      <c r="C7" s="2314" t="s">
        <v>1344</v>
      </c>
      <c r="D7" s="2389"/>
      <c r="E7" s="2406"/>
      <c r="F7" s="1822"/>
      <c r="J7" s="2318"/>
      <c r="K7" s="2485">
        <v>420</v>
      </c>
      <c r="L7" s="2318"/>
      <c r="M7" s="2398">
        <v>700</v>
      </c>
      <c r="N7" s="2434">
        <v>280</v>
      </c>
    </row>
    <row r="8" spans="1:17" ht="15" customHeight="1">
      <c r="A8" s="2407"/>
      <c r="B8" s="2408"/>
      <c r="C8" s="2314" t="s">
        <v>1345</v>
      </c>
      <c r="D8" s="2409"/>
      <c r="E8" s="2390"/>
      <c r="F8" s="2410"/>
      <c r="J8" s="2318"/>
      <c r="K8" s="2485">
        <v>70</v>
      </c>
      <c r="L8" s="2318"/>
      <c r="M8" s="2398">
        <v>70</v>
      </c>
      <c r="N8" s="2318"/>
    </row>
    <row r="9" spans="1:17" ht="15" customHeight="1">
      <c r="A9" s="2407"/>
      <c r="B9" s="2408"/>
      <c r="C9" s="2314" t="s">
        <v>1346</v>
      </c>
      <c r="D9" s="1866"/>
      <c r="E9" s="1822"/>
      <c r="F9" s="1822"/>
      <c r="J9" s="2318"/>
      <c r="K9" s="2485">
        <v>70</v>
      </c>
      <c r="L9" s="2318"/>
      <c r="M9" s="2398">
        <v>70</v>
      </c>
      <c r="N9" s="2318"/>
    </row>
    <row r="10" spans="1:17" ht="22.5" customHeight="1">
      <c r="A10" s="2411"/>
      <c r="B10" s="2412"/>
      <c r="C10" s="2413" t="s">
        <v>1012</v>
      </c>
      <c r="D10" s="2414" t="s">
        <v>1348</v>
      </c>
      <c r="E10" s="2415"/>
      <c r="F10" s="2376"/>
      <c r="J10" s="2318"/>
      <c r="K10" s="2485">
        <v>90</v>
      </c>
      <c r="L10" s="2318"/>
      <c r="M10" s="2398">
        <v>90</v>
      </c>
      <c r="N10" s="2318"/>
    </row>
    <row r="11" spans="1:17" s="1886" customFormat="1" ht="15" customHeight="1">
      <c r="A11" s="2422" t="s">
        <v>304</v>
      </c>
      <c r="B11" s="2423"/>
      <c r="C11" s="2424" t="s">
        <v>930</v>
      </c>
      <c r="D11" s="2424"/>
      <c r="E11" s="2424"/>
      <c r="F11" s="2425"/>
      <c r="G11" s="1894"/>
      <c r="H11" s="1888"/>
      <c r="J11" s="2439"/>
      <c r="K11" s="2485">
        <v>90</v>
      </c>
      <c r="L11" s="2440"/>
      <c r="M11" s="2398">
        <v>90</v>
      </c>
      <c r="N11" s="2397"/>
      <c r="P11" s="1822"/>
      <c r="Q11" s="1887"/>
    </row>
    <row r="12" spans="1:17" s="2294" customFormat="1" ht="15" customHeight="1">
      <c r="A12" s="2416"/>
      <c r="B12" s="2293" t="s">
        <v>1006</v>
      </c>
      <c r="C12" s="2377" t="s">
        <v>1347</v>
      </c>
      <c r="D12" s="2378" t="s">
        <v>1005</v>
      </c>
      <c r="E12" s="2379">
        <v>43066</v>
      </c>
      <c r="F12" s="2417"/>
      <c r="G12" s="1844"/>
      <c r="H12" s="1888"/>
      <c r="J12" s="2318">
        <v>-140</v>
      </c>
      <c r="K12" s="2485">
        <v>770</v>
      </c>
      <c r="L12" s="2318"/>
      <c r="M12" s="2398">
        <v>630</v>
      </c>
      <c r="N12" s="2397"/>
      <c r="P12" s="1827"/>
    </row>
    <row r="13" spans="1:17" s="2294" customFormat="1" ht="15" customHeight="1">
      <c r="A13" s="2419"/>
      <c r="C13" s="2326" t="s">
        <v>1004</v>
      </c>
      <c r="D13" s="2318">
        <v>8870</v>
      </c>
      <c r="E13" s="1888" t="s">
        <v>1124</v>
      </c>
      <c r="F13" s="2430"/>
      <c r="G13" s="1844"/>
      <c r="H13" s="1888"/>
      <c r="J13" s="2432">
        <v>-70</v>
      </c>
      <c r="K13" s="2485">
        <v>630</v>
      </c>
      <c r="L13" s="2441"/>
      <c r="M13" s="2318">
        <v>540</v>
      </c>
      <c r="N13" s="2397"/>
      <c r="P13" s="1827"/>
    </row>
    <row r="14" spans="1:17" s="1827" customFormat="1" ht="15" customHeight="1">
      <c r="A14" s="2419"/>
      <c r="B14" s="2408"/>
      <c r="C14" s="2431" t="s">
        <v>1340</v>
      </c>
      <c r="D14" s="2438">
        <v>0</v>
      </c>
      <c r="E14" s="1888" t="s">
        <v>1124</v>
      </c>
      <c r="F14" s="2370"/>
      <c r="G14" s="1844"/>
      <c r="H14" s="1866"/>
      <c r="J14" s="2397"/>
      <c r="K14" s="2485">
        <v>210</v>
      </c>
      <c r="L14" s="2441"/>
      <c r="M14" s="2398">
        <v>280</v>
      </c>
      <c r="N14" s="2397">
        <v>70</v>
      </c>
    </row>
    <row r="15" spans="1:17" s="1827" customFormat="1" ht="15" customHeight="1">
      <c r="A15" s="2418"/>
      <c r="B15" s="2302"/>
      <c r="C15" s="1848" t="s">
        <v>1341</v>
      </c>
      <c r="D15" s="2394">
        <v>0</v>
      </c>
      <c r="E15" s="2380" t="s">
        <v>1124</v>
      </c>
      <c r="F15" s="1847"/>
      <c r="G15" s="1844"/>
      <c r="H15" s="1866"/>
      <c r="J15" s="2397"/>
      <c r="K15" s="2485">
        <v>90</v>
      </c>
      <c r="L15" s="2441"/>
      <c r="M15" s="2397">
        <v>90</v>
      </c>
      <c r="N15" s="2397"/>
    </row>
    <row r="16" spans="1:17" s="1827" customFormat="1" ht="15" customHeight="1">
      <c r="A16" s="2418"/>
      <c r="B16" s="2302"/>
      <c r="C16" s="1848" t="s">
        <v>128</v>
      </c>
      <c r="D16" s="2446">
        <f>SUM(D13:D15)</f>
        <v>8870</v>
      </c>
      <c r="E16" s="2380" t="s">
        <v>1124</v>
      </c>
      <c r="F16" s="1847"/>
      <c r="G16" s="1844"/>
      <c r="H16" s="1866"/>
      <c r="J16" s="2397">
        <v>-70</v>
      </c>
      <c r="K16" s="2485">
        <v>210</v>
      </c>
      <c r="L16" s="2441"/>
      <c r="M16" s="2397">
        <v>140</v>
      </c>
      <c r="N16" s="2397"/>
    </row>
    <row r="17" spans="1:17" s="1827" customFormat="1" ht="22.5" customHeight="1">
      <c r="A17" s="2411"/>
      <c r="B17" s="2426" t="s">
        <v>1338</v>
      </c>
      <c r="C17" s="2427" t="s">
        <v>1349</v>
      </c>
      <c r="D17" s="2428" t="s">
        <v>1002</v>
      </c>
      <c r="E17" s="2429">
        <v>43368</v>
      </c>
      <c r="F17" s="2421"/>
      <c r="G17" s="1844"/>
      <c r="H17" s="1866"/>
      <c r="J17" s="2397">
        <v>-50</v>
      </c>
      <c r="K17" s="2485">
        <v>200</v>
      </c>
      <c r="L17" s="2441"/>
      <c r="M17" s="2397">
        <v>150</v>
      </c>
      <c r="N17" s="2397"/>
    </row>
    <row r="18" spans="1:17" s="2296" customFormat="1" ht="15" customHeight="1">
      <c r="A18" s="2383"/>
      <c r="B18" s="2383" t="s">
        <v>1001</v>
      </c>
      <c r="C18" s="2383"/>
      <c r="D18" s="2420" t="s">
        <v>1000</v>
      </c>
      <c r="E18" s="2420" t="s">
        <v>999</v>
      </c>
      <c r="F18" s="2383"/>
      <c r="G18" s="2295"/>
      <c r="H18" s="2384"/>
      <c r="I18" s="2385"/>
      <c r="J18" s="2318"/>
      <c r="K18" s="2485">
        <v>330</v>
      </c>
      <c r="L18" s="2433"/>
      <c r="M18" s="2398">
        <v>330</v>
      </c>
      <c r="N18" s="2318"/>
    </row>
    <row r="19" spans="1:17" ht="15" customHeight="1">
      <c r="A19" s="2297" t="s">
        <v>998</v>
      </c>
      <c r="B19" s="2298" t="s">
        <v>997</v>
      </c>
      <c r="C19" s="1860"/>
      <c r="D19" s="1860"/>
      <c r="E19" s="1860"/>
      <c r="F19" s="1859"/>
      <c r="I19" s="2386"/>
      <c r="J19" s="2435"/>
      <c r="K19" s="2485">
        <v>280</v>
      </c>
      <c r="L19" s="2435"/>
      <c r="M19" s="2444">
        <v>280</v>
      </c>
      <c r="N19" s="2318"/>
      <c r="Q19" s="1811">
        <v>160</v>
      </c>
    </row>
    <row r="20" spans="1:17" ht="15" customHeight="1">
      <c r="A20" s="2300">
        <v>1</v>
      </c>
      <c r="B20" s="1886" t="s">
        <v>1342</v>
      </c>
      <c r="C20" s="1820"/>
      <c r="D20" s="2301">
        <v>6524</v>
      </c>
      <c r="E20" s="2301"/>
      <c r="F20" s="2147"/>
      <c r="G20" s="2387" t="s">
        <v>995</v>
      </c>
      <c r="I20" s="2388"/>
      <c r="J20" s="2442"/>
      <c r="K20" s="2485">
        <v>140</v>
      </c>
      <c r="L20" s="2442"/>
      <c r="M20" s="2438">
        <v>140</v>
      </c>
      <c r="N20" s="2397"/>
      <c r="Q20" s="1811">
        <v>240</v>
      </c>
    </row>
    <row r="21" spans="1:17" ht="15" customHeight="1">
      <c r="A21" s="2300">
        <v>2</v>
      </c>
      <c r="B21" s="1886" t="s">
        <v>1351</v>
      </c>
      <c r="C21" s="1820"/>
      <c r="D21" s="2301">
        <v>0</v>
      </c>
      <c r="E21" s="2301"/>
      <c r="F21" s="2147"/>
      <c r="G21" s="2387" t="s">
        <v>993</v>
      </c>
      <c r="I21" s="2388"/>
      <c r="J21" s="2397"/>
      <c r="K21" s="2485">
        <v>360</v>
      </c>
      <c r="L21" s="2442"/>
      <c r="M21" s="2443">
        <v>360</v>
      </c>
      <c r="N21" s="2397"/>
      <c r="Q21" s="1811">
        <v>60</v>
      </c>
    </row>
    <row r="22" spans="1:17" ht="15" customHeight="1">
      <c r="A22" s="2300">
        <v>3</v>
      </c>
      <c r="B22" s="1886" t="s">
        <v>1350</v>
      </c>
      <c r="C22" s="1820"/>
      <c r="D22" s="2301">
        <v>2346</v>
      </c>
      <c r="E22" s="2301"/>
      <c r="F22" s="2147"/>
      <c r="I22" s="2388"/>
      <c r="J22" s="2397"/>
      <c r="K22" s="2486">
        <v>180</v>
      </c>
      <c r="L22" s="2438"/>
      <c r="M22" s="2436">
        <v>180</v>
      </c>
      <c r="N22" s="2397"/>
      <c r="Q22" s="1811">
        <v>70</v>
      </c>
    </row>
    <row r="23" spans="1:17" ht="15" customHeight="1">
      <c r="A23" s="2300">
        <v>4</v>
      </c>
      <c r="B23" s="1886" t="s">
        <v>1352</v>
      </c>
      <c r="C23" s="1820"/>
      <c r="D23" s="2301">
        <f>D20-D21</f>
        <v>6524</v>
      </c>
      <c r="E23" s="2301"/>
      <c r="F23" s="2147"/>
      <c r="H23" s="2304" t="s">
        <v>990</v>
      </c>
      <c r="I23" s="2386"/>
      <c r="J23" s="2435"/>
      <c r="K23" s="2487">
        <v>70</v>
      </c>
      <c r="L23" s="2435"/>
      <c r="M23" s="2434">
        <v>70</v>
      </c>
      <c r="N23" s="2318"/>
      <c r="Q23" s="1811">
        <v>70</v>
      </c>
    </row>
    <row r="24" spans="1:17" ht="15" customHeight="1">
      <c r="A24" s="2305">
        <v>5</v>
      </c>
      <c r="B24" s="1851" t="s">
        <v>1353</v>
      </c>
      <c r="C24" s="1874"/>
      <c r="E24" s="2306">
        <f>D22+D23</f>
        <v>8870</v>
      </c>
      <c r="F24" s="2307"/>
      <c r="H24" s="2304"/>
      <c r="I24" s="2388"/>
      <c r="J24" s="2442"/>
      <c r="K24" s="2485">
        <v>70</v>
      </c>
      <c r="L24" s="2442"/>
      <c r="M24" s="2438">
        <v>70</v>
      </c>
      <c r="N24" s="2397"/>
      <c r="P24" s="1811">
        <f>342-109</f>
        <v>233</v>
      </c>
      <c r="Q24" s="1811">
        <v>180</v>
      </c>
    </row>
    <row r="25" spans="1:17" ht="15" customHeight="1">
      <c r="A25" s="2297" t="s">
        <v>988</v>
      </c>
      <c r="B25" s="2308" t="s">
        <v>987</v>
      </c>
      <c r="C25" s="1860"/>
      <c r="D25" s="1860"/>
      <c r="E25" s="1860"/>
      <c r="F25" s="1859"/>
      <c r="H25" s="2304"/>
      <c r="I25" s="2388"/>
      <c r="J25" s="2397"/>
      <c r="K25" s="2485">
        <v>70</v>
      </c>
      <c r="L25" s="2442"/>
      <c r="M25" s="2443">
        <v>70</v>
      </c>
      <c r="N25" s="2443"/>
      <c r="Q25" s="1811">
        <v>70</v>
      </c>
    </row>
    <row r="26" spans="1:17" ht="15" customHeight="1">
      <c r="A26" s="2300">
        <v>1</v>
      </c>
      <c r="B26" s="1822" t="s">
        <v>986</v>
      </c>
      <c r="C26" s="1820"/>
      <c r="D26" s="2301">
        <v>0</v>
      </c>
      <c r="E26" s="1820"/>
      <c r="F26" s="2147"/>
      <c r="H26" s="2304"/>
      <c r="I26" s="2388"/>
      <c r="J26" s="2397"/>
      <c r="K26" s="2486">
        <v>70</v>
      </c>
      <c r="L26" s="2438"/>
      <c r="M26" s="2436">
        <v>140</v>
      </c>
      <c r="N26" s="2436">
        <v>70</v>
      </c>
      <c r="Q26" s="1811">
        <v>90</v>
      </c>
    </row>
    <row r="27" spans="1:17" ht="15" customHeight="1">
      <c r="A27" s="2300">
        <v>2</v>
      </c>
      <c r="B27" s="1822" t="s">
        <v>985</v>
      </c>
      <c r="C27" s="1820"/>
      <c r="D27" s="2301">
        <v>0</v>
      </c>
      <c r="E27" s="1820"/>
      <c r="F27" s="2147"/>
      <c r="H27" s="2304"/>
      <c r="I27" s="1907"/>
      <c r="J27" s="2435"/>
      <c r="K27" s="2485">
        <v>90</v>
      </c>
      <c r="L27" s="2318"/>
      <c r="M27" s="2318">
        <v>90</v>
      </c>
      <c r="N27" s="2318"/>
      <c r="Q27" s="1811">
        <f>SUM(Q19:Q26)</f>
        <v>940</v>
      </c>
    </row>
    <row r="28" spans="1:17" ht="15" customHeight="1">
      <c r="A28" s="2305">
        <v>3</v>
      </c>
      <c r="B28" s="1851" t="s">
        <v>984</v>
      </c>
      <c r="C28" s="1874"/>
      <c r="D28" s="1874"/>
      <c r="E28" s="2301">
        <v>0</v>
      </c>
      <c r="F28" s="2307"/>
      <c r="H28" s="2304"/>
      <c r="I28" s="1907"/>
      <c r="J28" s="2436"/>
      <c r="K28" s="2486">
        <v>70</v>
      </c>
      <c r="L28" s="2318"/>
      <c r="M28" s="2318">
        <v>70</v>
      </c>
      <c r="N28" s="2318"/>
    </row>
    <row r="29" spans="1:17" ht="15" customHeight="1">
      <c r="A29" s="2451" t="s">
        <v>983</v>
      </c>
      <c r="B29" s="2452" t="s">
        <v>982</v>
      </c>
      <c r="C29" s="2453"/>
      <c r="D29" s="2453"/>
      <c r="E29" s="2453"/>
      <c r="F29" s="2454"/>
      <c r="H29" s="2304"/>
      <c r="I29" s="1907"/>
      <c r="J29" s="2435">
        <v>-90</v>
      </c>
      <c r="K29" s="2485">
        <v>90</v>
      </c>
      <c r="L29" s="2318"/>
      <c r="M29" s="2436"/>
      <c r="N29" s="2436"/>
    </row>
    <row r="30" spans="1:17" ht="15" customHeight="1">
      <c r="A30" s="2455" t="s">
        <v>981</v>
      </c>
      <c r="B30" s="2456" t="s">
        <v>980</v>
      </c>
      <c r="C30" s="2457"/>
      <c r="D30" s="2458">
        <f>C30*0.1</f>
        <v>0</v>
      </c>
      <c r="E30" s="2459"/>
      <c r="F30" s="2460"/>
      <c r="H30" s="2304"/>
      <c r="I30" s="1907"/>
      <c r="J30" s="2318"/>
      <c r="K30" s="2485">
        <v>560</v>
      </c>
      <c r="L30" s="2318"/>
      <c r="M30" s="2318">
        <v>840</v>
      </c>
      <c r="N30" s="2318">
        <v>280</v>
      </c>
    </row>
    <row r="31" spans="1:17" ht="15" customHeight="1">
      <c r="A31" s="2455" t="s">
        <v>979</v>
      </c>
      <c r="B31" s="2456" t="s">
        <v>978</v>
      </c>
      <c r="C31" s="2461"/>
      <c r="D31" s="2462"/>
      <c r="E31" s="2459"/>
      <c r="F31" s="2460"/>
      <c r="H31" s="2393"/>
      <c r="I31" s="2388"/>
      <c r="J31" s="2436"/>
      <c r="K31" s="2485">
        <v>1000</v>
      </c>
      <c r="L31" s="2318"/>
      <c r="M31" s="2318">
        <v>1000</v>
      </c>
      <c r="N31" s="2318"/>
    </row>
    <row r="32" spans="1:17" ht="15" customHeight="1">
      <c r="A32" s="2455">
        <v>2</v>
      </c>
      <c r="B32" s="2463" t="s">
        <v>977</v>
      </c>
      <c r="C32" s="2459"/>
      <c r="D32" s="2464"/>
      <c r="E32" s="2459"/>
      <c r="F32" s="2460"/>
      <c r="H32" s="2304"/>
      <c r="I32" s="1886"/>
      <c r="J32" s="2396">
        <v>-80</v>
      </c>
      <c r="K32" s="2488">
        <v>560</v>
      </c>
      <c r="L32" s="2396"/>
      <c r="M32" s="2396">
        <v>480</v>
      </c>
      <c r="N32" s="2396"/>
    </row>
    <row r="33" spans="1:14" ht="15" customHeight="1">
      <c r="A33" s="2465">
        <v>3</v>
      </c>
      <c r="B33" s="2466" t="s">
        <v>976</v>
      </c>
      <c r="C33" s="2467"/>
      <c r="D33" s="2467"/>
      <c r="E33" s="2468">
        <f>D30+D32</f>
        <v>0</v>
      </c>
      <c r="F33" s="2469"/>
      <c r="H33" s="2304" t="s">
        <v>975</v>
      </c>
      <c r="I33" s="1887"/>
      <c r="J33" s="2396"/>
      <c r="K33" s="2488">
        <v>250</v>
      </c>
      <c r="L33" s="2396"/>
      <c r="M33" s="2396">
        <v>250</v>
      </c>
      <c r="N33" s="2396"/>
    </row>
    <row r="34" spans="1:14" ht="23.25" customHeight="1">
      <c r="C34" s="2315" t="s">
        <v>974</v>
      </c>
      <c r="D34" s="2392">
        <f>D23+D30</f>
        <v>6524</v>
      </c>
      <c r="E34" s="2316"/>
      <c r="J34" s="2396"/>
      <c r="K34" s="2488"/>
      <c r="L34" s="2396"/>
      <c r="M34" s="2396"/>
      <c r="N34" s="2396"/>
    </row>
    <row r="35" spans="1:14" ht="15" customHeight="1">
      <c r="C35" s="2316"/>
      <c r="D35" s="2476" t="s">
        <v>973</v>
      </c>
      <c r="E35" s="2301">
        <f>E24+E33</f>
        <v>8870</v>
      </c>
      <c r="J35" s="2396"/>
      <c r="K35" s="2488"/>
      <c r="L35" s="2396"/>
      <c r="M35" s="2396">
        <v>940</v>
      </c>
      <c r="N35" s="2396">
        <v>940</v>
      </c>
    </row>
    <row r="36" spans="1:14" ht="15" customHeight="1">
      <c r="A36" s="2297" t="s">
        <v>972</v>
      </c>
      <c r="B36" s="2311" t="s">
        <v>1337</v>
      </c>
      <c r="C36" s="1860"/>
      <c r="D36" s="2317"/>
      <c r="E36" s="1860"/>
      <c r="F36" s="1859"/>
      <c r="J36" s="2396"/>
      <c r="K36" s="2488"/>
      <c r="L36" s="2396"/>
      <c r="M36" s="2396"/>
      <c r="N36" s="2396"/>
    </row>
    <row r="37" spans="1:14" ht="15" customHeight="1">
      <c r="A37" s="2300">
        <v>1</v>
      </c>
      <c r="B37" s="1820"/>
      <c r="C37" s="2309" t="s">
        <v>970</v>
      </c>
      <c r="D37" s="2318">
        <f>E24*0.05</f>
        <v>443.5</v>
      </c>
      <c r="E37" s="2319"/>
      <c r="F37" s="2147"/>
      <c r="J37" s="2396"/>
      <c r="K37" s="2488"/>
      <c r="L37" s="2396"/>
      <c r="M37" s="2396"/>
      <c r="N37" s="2396"/>
    </row>
    <row r="38" spans="1:14" ht="15" customHeight="1">
      <c r="A38" s="2300">
        <v>2</v>
      </c>
      <c r="B38" s="1820"/>
      <c r="C38" s="2309" t="s">
        <v>969</v>
      </c>
      <c r="D38" s="2301"/>
      <c r="E38" s="1886"/>
      <c r="F38" s="2147"/>
      <c r="J38" s="2396"/>
      <c r="K38" s="2488"/>
      <c r="L38" s="2396"/>
      <c r="M38" s="2396"/>
      <c r="N38" s="2396"/>
    </row>
    <row r="39" spans="1:14" ht="15" customHeight="1">
      <c r="A39" s="2300">
        <v>3</v>
      </c>
      <c r="B39" s="1820"/>
      <c r="C39" s="2309" t="s">
        <v>1204</v>
      </c>
      <c r="E39" s="2320">
        <f>SUM(D37:D38)</f>
        <v>443.5</v>
      </c>
      <c r="F39" s="2147"/>
      <c r="H39" s="2304" t="s">
        <v>967</v>
      </c>
      <c r="J39" s="2489">
        <f>SUM(J5:J31)</f>
        <v>-490</v>
      </c>
      <c r="K39" s="2391">
        <f>SUM(K5:K33)</f>
        <v>7820</v>
      </c>
      <c r="L39" s="2391"/>
      <c r="M39" s="2391">
        <f>SUM(M5:M38)</f>
        <v>8870</v>
      </c>
      <c r="N39" s="2490">
        <f>SUM(N5:N35)</f>
        <v>1640</v>
      </c>
    </row>
    <row r="40" spans="1:14" ht="15" customHeight="1">
      <c r="A40" s="2300">
        <v>4</v>
      </c>
      <c r="B40" s="1820"/>
      <c r="C40" s="2309" t="s">
        <v>966</v>
      </c>
      <c r="D40" s="2301">
        <v>0</v>
      </c>
      <c r="E40" s="1820"/>
      <c r="F40" s="2147"/>
      <c r="J40" s="2491"/>
      <c r="K40" s="2312"/>
      <c r="L40" s="2310"/>
      <c r="M40" s="1886"/>
      <c r="N40" s="2430"/>
    </row>
    <row r="41" spans="1:14" ht="15" customHeight="1">
      <c r="A41" s="2305">
        <v>5</v>
      </c>
      <c r="B41" s="1874"/>
      <c r="C41" s="2321" t="s">
        <v>965</v>
      </c>
      <c r="D41" s="2306">
        <v>0</v>
      </c>
      <c r="E41" s="1874"/>
      <c r="F41" s="2307"/>
      <c r="J41" s="1875"/>
      <c r="K41" s="2492">
        <f>K39+J39</f>
        <v>7330</v>
      </c>
      <c r="L41" s="1874"/>
      <c r="M41" s="2492">
        <f>M39-K41</f>
        <v>1540</v>
      </c>
      <c r="N41" s="2307"/>
    </row>
    <row r="42" spans="1:14" ht="22.5" customHeight="1">
      <c r="A42" s="2447"/>
      <c r="B42" s="2375"/>
      <c r="C42" s="2448" t="s">
        <v>964</v>
      </c>
      <c r="D42" s="2449">
        <f>D34-E39</f>
        <v>6080.5</v>
      </c>
      <c r="E42" s="2375"/>
      <c r="F42" s="2450"/>
      <c r="H42" s="2304" t="s">
        <v>963</v>
      </c>
    </row>
    <row r="44" spans="1:14">
      <c r="B44" s="2322" t="s">
        <v>962</v>
      </c>
      <c r="C44" s="2323">
        <f>E1</f>
        <v>43515</v>
      </c>
    </row>
    <row r="45" spans="1:14">
      <c r="B45" s="2324"/>
      <c r="C45" s="2325" t="s">
        <v>961</v>
      </c>
    </row>
    <row r="46" spans="1:14" ht="90.75" customHeight="1"/>
  </sheetData>
  <pageMargins left="0.7" right="0.24" top="0.24" bottom="0.75" header="0.17" footer="0.16"/>
  <pageSetup paperSize="9" orientation="portrait" r:id="rId1"/>
  <headerFooter>
    <oddFooter>&amp;L&amp;8ctp architectes sas, 15 rue Molière, 34290 Servian / Siret 50772925900022 RCS Béziers 
Ordre des architectes : Languedoc Roussillon N° S12588</oddFooter>
  </headerFooter>
  <drawing r:id="rId2"/>
</worksheet>
</file>

<file path=xl/worksheets/sheet23.xml><?xml version="1.0" encoding="utf-8"?>
<worksheet xmlns="http://schemas.openxmlformats.org/spreadsheetml/2006/main" xmlns:r="http://schemas.openxmlformats.org/officeDocument/2006/relationships">
  <dimension ref="A1:Q46"/>
  <sheetViews>
    <sheetView workbookViewId="0">
      <selection activeCell="P16" sqref="A1:IV65536"/>
    </sheetView>
  </sheetViews>
  <sheetFormatPr baseColWidth="10" defaultRowHeight="14.25"/>
  <cols>
    <col min="1" max="1" width="3.42578125" style="1811" customWidth="1"/>
    <col min="2" max="2" width="22.7109375" style="1811" customWidth="1"/>
    <col min="3" max="3" width="26.85546875" style="1811" customWidth="1"/>
    <col min="4" max="5" width="14.28515625" style="1811" customWidth="1"/>
    <col min="6" max="6" width="2.5703125" style="1811" customWidth="1"/>
    <col min="7" max="7" width="5.140625" style="1811" customWidth="1"/>
    <col min="8" max="8" width="6.7109375" style="2292" customWidth="1"/>
    <col min="9" max="9" width="3.5703125" style="1811" customWidth="1"/>
    <col min="10" max="10" width="15.42578125" style="1811" bestFit="1" customWidth="1"/>
    <col min="11" max="11" width="14.7109375" style="1811" customWidth="1"/>
    <col min="12" max="12" width="3.42578125" style="1811" customWidth="1"/>
    <col min="13" max="13" width="16.28515625" style="1811" bestFit="1" customWidth="1"/>
    <col min="14" max="14" width="17.140625" style="1811" bestFit="1" customWidth="1"/>
    <col min="15" max="15" width="11.42578125" style="1811"/>
    <col min="16" max="17" width="11.5703125" style="1811" bestFit="1" customWidth="1"/>
    <col min="18" max="16384" width="11.42578125" style="1811"/>
  </cols>
  <sheetData>
    <row r="1" spans="1:17" ht="15" customHeight="1">
      <c r="A1" s="2470"/>
      <c r="B1" s="2471"/>
      <c r="C1" s="2471"/>
      <c r="D1" s="2473" t="s">
        <v>52</v>
      </c>
      <c r="E1" s="2474">
        <v>43427</v>
      </c>
      <c r="F1" s="2475"/>
      <c r="H1" s="2291"/>
    </row>
    <row r="2" spans="1:17" ht="15" customHeight="1">
      <c r="A2" s="2472"/>
      <c r="B2" s="2326" t="s">
        <v>1011</v>
      </c>
      <c r="C2" s="1822" t="s">
        <v>1073</v>
      </c>
      <c r="D2" s="2399"/>
      <c r="E2" s="1866"/>
      <c r="F2" s="2370"/>
      <c r="H2" s="2291"/>
      <c r="I2" s="1820"/>
    </row>
    <row r="3" spans="1:17" ht="15" customHeight="1">
      <c r="A3" s="2472"/>
      <c r="B3" s="2299" t="s">
        <v>1010</v>
      </c>
      <c r="C3" s="1822" t="s">
        <v>1074</v>
      </c>
      <c r="D3" s="1858"/>
      <c r="E3" s="1864"/>
      <c r="F3" s="2370"/>
    </row>
    <row r="4" spans="1:17" ht="15" customHeight="1">
      <c r="A4" s="2371"/>
      <c r="B4" s="2381"/>
      <c r="C4" s="1847" t="s">
        <v>131</v>
      </c>
      <c r="D4" s="2371"/>
      <c r="E4" s="1851"/>
      <c r="F4" s="2372"/>
      <c r="J4" s="2398"/>
      <c r="K4" s="2398"/>
      <c r="L4" s="2398"/>
      <c r="M4" s="2398"/>
      <c r="N4" s="2398"/>
    </row>
    <row r="5" spans="1:17" ht="15" customHeight="1">
      <c r="A5" s="1861"/>
      <c r="B5" s="2400" t="s">
        <v>1009</v>
      </c>
      <c r="C5" s="2401" t="s">
        <v>1071</v>
      </c>
      <c r="D5" s="2373"/>
      <c r="E5" s="2373"/>
      <c r="F5" s="2374"/>
      <c r="H5" s="2291"/>
      <c r="J5" s="2398"/>
      <c r="K5" s="2398">
        <v>558</v>
      </c>
      <c r="L5" s="2398"/>
      <c r="M5" s="2398">
        <v>558</v>
      </c>
      <c r="N5" s="2398"/>
    </row>
    <row r="6" spans="1:17" ht="15" customHeight="1">
      <c r="A6" s="2402"/>
      <c r="B6" s="2403"/>
      <c r="C6" s="2380" t="s">
        <v>1072</v>
      </c>
      <c r="D6" s="1851"/>
      <c r="E6" s="1851"/>
      <c r="F6" s="2372"/>
      <c r="J6" s="2398"/>
      <c r="K6" s="2398">
        <v>110</v>
      </c>
      <c r="L6" s="2398"/>
      <c r="M6" s="2398">
        <v>110</v>
      </c>
      <c r="N6" s="2398"/>
    </row>
    <row r="7" spans="1:17" ht="15" customHeight="1">
      <c r="A7" s="2404"/>
      <c r="B7" s="2405" t="s">
        <v>1008</v>
      </c>
      <c r="C7" s="2314" t="s">
        <v>1334</v>
      </c>
      <c r="D7" s="2389"/>
      <c r="E7" s="2406"/>
      <c r="F7" s="1822"/>
      <c r="J7" s="2318"/>
      <c r="K7" s="2398">
        <v>120</v>
      </c>
      <c r="L7" s="2318"/>
      <c r="M7" s="2398">
        <v>120</v>
      </c>
      <c r="N7" s="2434"/>
    </row>
    <row r="8" spans="1:17" ht="15" customHeight="1">
      <c r="A8" s="2407"/>
      <c r="B8" s="2408"/>
      <c r="C8" s="2314" t="s">
        <v>1335</v>
      </c>
      <c r="D8" s="2409"/>
      <c r="E8" s="2390"/>
      <c r="F8" s="2410"/>
      <c r="J8" s="2318"/>
      <c r="K8" s="2398">
        <v>800</v>
      </c>
      <c r="L8" s="2318"/>
      <c r="M8" s="2398">
        <v>800</v>
      </c>
      <c r="N8" s="2318"/>
    </row>
    <row r="9" spans="1:17" ht="15" customHeight="1">
      <c r="A9" s="2407"/>
      <c r="B9" s="2408"/>
      <c r="C9" s="2314" t="s">
        <v>1333</v>
      </c>
      <c r="D9" s="1866"/>
      <c r="E9" s="1822"/>
      <c r="F9" s="1822"/>
      <c r="J9" s="2318"/>
      <c r="K9" s="2398">
        <v>220</v>
      </c>
      <c r="L9" s="2318"/>
      <c r="M9" s="2398">
        <v>220</v>
      </c>
      <c r="N9" s="2318"/>
    </row>
    <row r="10" spans="1:17" ht="22.5" customHeight="1">
      <c r="A10" s="2411"/>
      <c r="B10" s="2412"/>
      <c r="C10" s="2413" t="s">
        <v>1012</v>
      </c>
      <c r="D10" s="2414" t="s">
        <v>1336</v>
      </c>
      <c r="E10" s="2415"/>
      <c r="F10" s="2376"/>
      <c r="J10" s="2318"/>
      <c r="K10" s="2398">
        <v>110</v>
      </c>
      <c r="L10" s="2318"/>
      <c r="M10" s="2398">
        <v>110</v>
      </c>
      <c r="N10" s="2318"/>
    </row>
    <row r="11" spans="1:17" s="1886" customFormat="1" ht="15" customHeight="1">
      <c r="A11" s="2422" t="s">
        <v>304</v>
      </c>
      <c r="B11" s="2423"/>
      <c r="C11" s="2424" t="s">
        <v>933</v>
      </c>
      <c r="D11" s="2424"/>
      <c r="E11" s="2424"/>
      <c r="F11" s="2425"/>
      <c r="G11" s="1894"/>
      <c r="H11" s="1888"/>
      <c r="J11" s="2439"/>
      <c r="K11" s="2398">
        <v>270</v>
      </c>
      <c r="L11" s="2440"/>
      <c r="M11" s="2398">
        <v>270</v>
      </c>
      <c r="N11" s="2397"/>
      <c r="P11" s="1822"/>
      <c r="Q11" s="1887"/>
    </row>
    <row r="12" spans="1:17" s="2294" customFormat="1" ht="15" customHeight="1">
      <c r="A12" s="2416"/>
      <c r="B12" s="2293" t="s">
        <v>1006</v>
      </c>
      <c r="C12" s="2377" t="str">
        <f>D10</f>
        <v>798</v>
      </c>
      <c r="D12" s="2378" t="s">
        <v>1005</v>
      </c>
      <c r="E12" s="2379">
        <v>43115</v>
      </c>
      <c r="F12" s="2417"/>
      <c r="G12" s="1844"/>
      <c r="H12" s="1888"/>
      <c r="J12" s="2318"/>
      <c r="K12" s="2398">
        <v>240</v>
      </c>
      <c r="L12" s="2318"/>
      <c r="M12" s="2398">
        <v>240</v>
      </c>
      <c r="N12" s="2397"/>
      <c r="P12" s="1827"/>
    </row>
    <row r="13" spans="1:17" s="2294" customFormat="1" ht="15" customHeight="1">
      <c r="A13" s="2419"/>
      <c r="C13" s="2326" t="s">
        <v>1004</v>
      </c>
      <c r="D13" s="2318">
        <v>7433.96</v>
      </c>
      <c r="E13" s="1888" t="s">
        <v>1124</v>
      </c>
      <c r="F13" s="2430"/>
      <c r="G13" s="1844"/>
      <c r="H13" s="1888"/>
      <c r="J13" s="2318">
        <v>-20</v>
      </c>
      <c r="K13" s="2398">
        <v>265</v>
      </c>
      <c r="L13" s="2441"/>
      <c r="M13" s="2318">
        <v>245</v>
      </c>
      <c r="N13" s="2397"/>
      <c r="P13" s="1827"/>
    </row>
    <row r="14" spans="1:17" s="1827" customFormat="1" ht="15" customHeight="1">
      <c r="A14" s="2419"/>
      <c r="B14" s="2408"/>
      <c r="C14" s="2431" t="s">
        <v>1340</v>
      </c>
      <c r="D14" s="2438">
        <v>-2055</v>
      </c>
      <c r="E14" s="1888" t="s">
        <v>1124</v>
      </c>
      <c r="F14" s="2370"/>
      <c r="G14" s="1844"/>
      <c r="H14" s="1866"/>
      <c r="J14" s="2397"/>
      <c r="K14" s="2398">
        <v>80</v>
      </c>
      <c r="L14" s="2441"/>
      <c r="M14" s="2398">
        <v>80</v>
      </c>
      <c r="N14" s="2397"/>
    </row>
    <row r="15" spans="1:17" s="1827" customFormat="1" ht="15" customHeight="1">
      <c r="A15" s="2418"/>
      <c r="B15" s="2302"/>
      <c r="C15" s="1848" t="s">
        <v>1341</v>
      </c>
      <c r="D15" s="2394">
        <v>3428.02</v>
      </c>
      <c r="E15" s="2380" t="s">
        <v>1124</v>
      </c>
      <c r="F15" s="1847"/>
      <c r="G15" s="1844"/>
      <c r="H15" s="1866"/>
      <c r="J15" s="2397">
        <v>-225</v>
      </c>
      <c r="K15" s="2398">
        <v>435</v>
      </c>
      <c r="L15" s="2441"/>
      <c r="M15" s="2397">
        <v>200</v>
      </c>
      <c r="N15" s="2397"/>
    </row>
    <row r="16" spans="1:17" s="1827" customFormat="1" ht="15" customHeight="1">
      <c r="A16" s="2418"/>
      <c r="B16" s="2302"/>
      <c r="C16" s="1848" t="s">
        <v>128</v>
      </c>
      <c r="D16" s="2446">
        <f>SUM(D13:D15)</f>
        <v>8806.98</v>
      </c>
      <c r="E16" s="2380" t="s">
        <v>1124</v>
      </c>
      <c r="F16" s="1847"/>
      <c r="G16" s="1844"/>
      <c r="H16" s="1866"/>
      <c r="J16" s="2397"/>
      <c r="K16" s="2398"/>
      <c r="L16" s="2441"/>
      <c r="M16" s="2397"/>
      <c r="N16" s="2397"/>
    </row>
    <row r="17" spans="1:16" s="1827" customFormat="1" ht="22.5" customHeight="1">
      <c r="A17" s="2411"/>
      <c r="B17" s="2426" t="s">
        <v>1338</v>
      </c>
      <c r="C17" s="2427" t="s">
        <v>1339</v>
      </c>
      <c r="D17" s="2428" t="s">
        <v>1002</v>
      </c>
      <c r="E17" s="2429">
        <v>43422</v>
      </c>
      <c r="F17" s="2421"/>
      <c r="G17" s="1844"/>
      <c r="H17" s="1866"/>
      <c r="J17" s="2397"/>
      <c r="K17" s="2398">
        <v>109</v>
      </c>
      <c r="L17" s="2441"/>
      <c r="M17" s="2397">
        <v>342</v>
      </c>
      <c r="N17" s="2397"/>
    </row>
    <row r="18" spans="1:16" s="2296" customFormat="1" ht="15" customHeight="1">
      <c r="A18" s="2383"/>
      <c r="B18" s="2383" t="s">
        <v>1001</v>
      </c>
      <c r="C18" s="2383"/>
      <c r="D18" s="2420" t="s">
        <v>1000</v>
      </c>
      <c r="E18" s="2420" t="s">
        <v>999</v>
      </c>
      <c r="F18" s="2383"/>
      <c r="G18" s="2295"/>
      <c r="H18" s="2384"/>
      <c r="I18" s="2385"/>
      <c r="J18" s="2318"/>
      <c r="K18" s="2398">
        <v>133</v>
      </c>
      <c r="L18" s="2433"/>
      <c r="M18" s="2398">
        <v>133</v>
      </c>
      <c r="N18" s="2318"/>
    </row>
    <row r="19" spans="1:16" ht="15" customHeight="1">
      <c r="A19" s="2297" t="s">
        <v>998</v>
      </c>
      <c r="B19" s="2298" t="s">
        <v>997</v>
      </c>
      <c r="C19" s="1860"/>
      <c r="D19" s="1860"/>
      <c r="E19" s="1860"/>
      <c r="F19" s="1859"/>
      <c r="I19" s="2386"/>
      <c r="J19" s="2435"/>
      <c r="K19" s="2398">
        <v>111.96</v>
      </c>
      <c r="L19" s="2435"/>
      <c r="M19" s="2444">
        <v>55.98</v>
      </c>
      <c r="N19" s="2318"/>
    </row>
    <row r="20" spans="1:16" ht="15" customHeight="1">
      <c r="A20" s="2300">
        <v>1</v>
      </c>
      <c r="B20" s="1886" t="s">
        <v>1342</v>
      </c>
      <c r="C20" s="1820"/>
      <c r="D20" s="2301">
        <v>8806.98</v>
      </c>
      <c r="E20" s="2301"/>
      <c r="F20" s="2147"/>
      <c r="G20" s="2387" t="s">
        <v>995</v>
      </c>
      <c r="I20" s="2388"/>
      <c r="J20" s="2442"/>
      <c r="K20" s="2318">
        <v>650</v>
      </c>
      <c r="L20" s="2442"/>
      <c r="M20" s="2438">
        <v>650</v>
      </c>
      <c r="N20" s="2397"/>
    </row>
    <row r="21" spans="1:16" ht="15" customHeight="1">
      <c r="A21" s="2300">
        <v>2</v>
      </c>
      <c r="B21" s="1886" t="s">
        <v>994</v>
      </c>
      <c r="C21" s="1820"/>
      <c r="D21" s="2301">
        <v>0</v>
      </c>
      <c r="E21" s="2301"/>
      <c r="F21" s="2147"/>
      <c r="G21" s="2387" t="s">
        <v>993</v>
      </c>
      <c r="I21" s="2388"/>
      <c r="J21" s="2397">
        <v>-1560</v>
      </c>
      <c r="K21" s="2318">
        <v>1560</v>
      </c>
      <c r="L21" s="2442"/>
      <c r="M21" s="2443">
        <v>378</v>
      </c>
      <c r="N21" s="2397"/>
    </row>
    <row r="22" spans="1:16" ht="15" customHeight="1">
      <c r="A22" s="2300">
        <v>3</v>
      </c>
      <c r="B22" s="1886" t="s">
        <v>992</v>
      </c>
      <c r="C22" s="1820"/>
      <c r="D22" s="2301">
        <v>0</v>
      </c>
      <c r="E22" s="2301"/>
      <c r="F22" s="2147"/>
      <c r="I22" s="2388"/>
      <c r="J22" s="2397"/>
      <c r="K22" s="2397">
        <v>412</v>
      </c>
      <c r="L22" s="2438"/>
      <c r="M22" s="2436">
        <f>170+260</f>
        <v>430</v>
      </c>
      <c r="N22" s="2397"/>
    </row>
    <row r="23" spans="1:16" ht="15" customHeight="1">
      <c r="A23" s="2300">
        <v>4</v>
      </c>
      <c r="B23" s="1886" t="s">
        <v>991</v>
      </c>
      <c r="C23" s="1820"/>
      <c r="D23" s="2301">
        <f>D20-D21</f>
        <v>8806.98</v>
      </c>
      <c r="E23" s="2301"/>
      <c r="F23" s="2147"/>
      <c r="H23" s="2304" t="s">
        <v>990</v>
      </c>
      <c r="I23" s="2386"/>
      <c r="J23" s="2435">
        <v>-250</v>
      </c>
      <c r="K23" s="2435">
        <v>550</v>
      </c>
      <c r="L23" s="2435"/>
      <c r="M23" s="2434">
        <v>250</v>
      </c>
      <c r="N23" s="2318"/>
    </row>
    <row r="24" spans="1:16" ht="15" customHeight="1">
      <c r="A24" s="2305">
        <v>5</v>
      </c>
      <c r="B24" s="1851" t="s">
        <v>989</v>
      </c>
      <c r="C24" s="1874"/>
      <c r="E24" s="2306">
        <f>D22+D23</f>
        <v>8806.98</v>
      </c>
      <c r="F24" s="2307"/>
      <c r="H24" s="2304"/>
      <c r="I24" s="2388"/>
      <c r="J24" s="2442"/>
      <c r="K24" s="2318">
        <v>700</v>
      </c>
      <c r="L24" s="2442"/>
      <c r="M24" s="2438">
        <v>700</v>
      </c>
      <c r="N24" s="2397"/>
      <c r="P24" s="1811">
        <f>342-109</f>
        <v>233</v>
      </c>
    </row>
    <row r="25" spans="1:16" ht="15" customHeight="1">
      <c r="A25" s="2297" t="s">
        <v>988</v>
      </c>
      <c r="B25" s="2308" t="s">
        <v>987</v>
      </c>
      <c r="C25" s="1860"/>
      <c r="D25" s="1860"/>
      <c r="E25" s="1860"/>
      <c r="F25" s="1859"/>
      <c r="H25" s="2304"/>
      <c r="I25" s="2388"/>
      <c r="J25" s="2397"/>
      <c r="K25" s="2318"/>
      <c r="L25" s="2442"/>
      <c r="M25" s="2443">
        <v>60</v>
      </c>
      <c r="N25" s="2443">
        <v>60</v>
      </c>
    </row>
    <row r="26" spans="1:16" ht="15" customHeight="1">
      <c r="A26" s="2300">
        <v>1</v>
      </c>
      <c r="B26" s="1822" t="s">
        <v>986</v>
      </c>
      <c r="C26" s="1820"/>
      <c r="D26" s="2301">
        <v>0</v>
      </c>
      <c r="E26" s="1820"/>
      <c r="F26" s="2147"/>
      <c r="H26" s="2304"/>
      <c r="I26" s="2388"/>
      <c r="J26" s="2397"/>
      <c r="K26" s="2397"/>
      <c r="L26" s="2438"/>
      <c r="M26" s="2436">
        <v>180</v>
      </c>
      <c r="N26" s="2436">
        <v>180</v>
      </c>
    </row>
    <row r="27" spans="1:16" ht="15" customHeight="1">
      <c r="A27" s="2300">
        <v>2</v>
      </c>
      <c r="B27" s="1822" t="s">
        <v>985</v>
      </c>
      <c r="C27" s="1820"/>
      <c r="D27" s="2301">
        <v>0</v>
      </c>
      <c r="E27" s="1820"/>
      <c r="F27" s="2147"/>
      <c r="H27" s="2304"/>
      <c r="I27" s="1907"/>
      <c r="J27" s="2435"/>
      <c r="K27" s="2318"/>
      <c r="L27" s="2318"/>
      <c r="M27" s="2318">
        <v>64</v>
      </c>
      <c r="N27" s="2318">
        <v>64</v>
      </c>
    </row>
    <row r="28" spans="1:16" ht="15" customHeight="1">
      <c r="A28" s="2305">
        <v>3</v>
      </c>
      <c r="B28" s="1851" t="s">
        <v>984</v>
      </c>
      <c r="C28" s="1874"/>
      <c r="D28" s="1874"/>
      <c r="E28" s="2301">
        <v>0</v>
      </c>
      <c r="F28" s="2307"/>
      <c r="H28" s="2304"/>
      <c r="I28" s="1907"/>
      <c r="J28" s="2436"/>
      <c r="K28" s="2397"/>
      <c r="L28" s="2318"/>
      <c r="M28" s="2318">
        <v>440</v>
      </c>
      <c r="N28" s="2318">
        <v>440</v>
      </c>
    </row>
    <row r="29" spans="1:16" ht="15" customHeight="1">
      <c r="A29" s="2451" t="s">
        <v>983</v>
      </c>
      <c r="B29" s="2452" t="s">
        <v>982</v>
      </c>
      <c r="C29" s="2453"/>
      <c r="D29" s="2453"/>
      <c r="E29" s="2453"/>
      <c r="F29" s="2454"/>
      <c r="H29" s="2304"/>
      <c r="I29" s="1907"/>
      <c r="J29" s="2435"/>
      <c r="K29" s="2318"/>
      <c r="L29" s="2318"/>
      <c r="M29" s="2436">
        <v>1200</v>
      </c>
      <c r="N29" s="2436">
        <v>1200</v>
      </c>
    </row>
    <row r="30" spans="1:16" ht="15" customHeight="1">
      <c r="A30" s="2455" t="s">
        <v>981</v>
      </c>
      <c r="B30" s="2456" t="s">
        <v>980</v>
      </c>
      <c r="C30" s="2457"/>
      <c r="D30" s="2458">
        <f>C30*0.1</f>
        <v>0</v>
      </c>
      <c r="E30" s="2459"/>
      <c r="F30" s="2460"/>
      <c r="H30" s="2304"/>
      <c r="I30" s="1907"/>
      <c r="J30" s="2318"/>
      <c r="K30" s="2398"/>
      <c r="L30" s="2318"/>
      <c r="M30" s="2318">
        <v>624</v>
      </c>
      <c r="N30" s="2318">
        <v>624</v>
      </c>
    </row>
    <row r="31" spans="1:16" ht="15" customHeight="1">
      <c r="A31" s="2455" t="s">
        <v>979</v>
      </c>
      <c r="B31" s="2456" t="s">
        <v>978</v>
      </c>
      <c r="C31" s="2461"/>
      <c r="D31" s="2462"/>
      <c r="E31" s="2459"/>
      <c r="F31" s="2460"/>
      <c r="H31" s="2327"/>
      <c r="I31" s="2382"/>
      <c r="J31" s="2437"/>
      <c r="K31" s="2395"/>
      <c r="L31" s="2395"/>
      <c r="M31" s="2395">
        <v>347</v>
      </c>
      <c r="N31" s="2395">
        <v>347</v>
      </c>
    </row>
    <row r="32" spans="1:16" ht="15" customHeight="1">
      <c r="A32" s="2455">
        <v>2</v>
      </c>
      <c r="B32" s="2463" t="s">
        <v>977</v>
      </c>
      <c r="C32" s="2459"/>
      <c r="D32" s="2464"/>
      <c r="E32" s="2459"/>
      <c r="F32" s="2460"/>
      <c r="H32" s="2304"/>
      <c r="I32" s="1886"/>
      <c r="J32" s="2396">
        <f>SUM(J5:J31)</f>
        <v>-2055</v>
      </c>
      <c r="K32" s="2396">
        <f>SUM(K5:K31)</f>
        <v>7433.96</v>
      </c>
      <c r="L32" s="2396"/>
      <c r="M32" s="2396">
        <f>SUM(M5:M31)</f>
        <v>8806.98</v>
      </c>
      <c r="N32" s="2396">
        <f>SUM(N5:N31)</f>
        <v>2915</v>
      </c>
    </row>
    <row r="33" spans="1:14" ht="15" customHeight="1">
      <c r="A33" s="2465">
        <v>3</v>
      </c>
      <c r="B33" s="2466" t="s">
        <v>976</v>
      </c>
      <c r="C33" s="2467"/>
      <c r="D33" s="2467"/>
      <c r="E33" s="2468">
        <f>D30+D32</f>
        <v>0</v>
      </c>
      <c r="F33" s="2469"/>
      <c r="H33" s="2304" t="s">
        <v>975</v>
      </c>
      <c r="I33" s="1887"/>
      <c r="J33" s="2303"/>
      <c r="K33" s="2313"/>
      <c r="L33" s="2314"/>
      <c r="M33" s="1886"/>
      <c r="N33" s="1886"/>
    </row>
    <row r="34" spans="1:14" ht="23.25" customHeight="1">
      <c r="C34" s="2315" t="s">
        <v>974</v>
      </c>
      <c r="D34" s="2392">
        <f>D23+D30</f>
        <v>8806.98</v>
      </c>
      <c r="E34" s="2316"/>
      <c r="K34" s="2445">
        <f>K32+J32</f>
        <v>5378.96</v>
      </c>
      <c r="M34" s="2445">
        <f>M32-K34</f>
        <v>3428.0199999999995</v>
      </c>
    </row>
    <row r="35" spans="1:14" ht="15" customHeight="1">
      <c r="C35" s="2316"/>
      <c r="D35" s="2476" t="s">
        <v>973</v>
      </c>
      <c r="E35" s="2301">
        <f>E24+E33</f>
        <v>8806.98</v>
      </c>
    </row>
    <row r="36" spans="1:14" ht="15" customHeight="1">
      <c r="A36" s="2297" t="s">
        <v>972</v>
      </c>
      <c r="B36" s="2311" t="s">
        <v>1337</v>
      </c>
      <c r="C36" s="1860"/>
      <c r="D36" s="2317"/>
      <c r="E36" s="1860"/>
      <c r="F36" s="1859"/>
    </row>
    <row r="37" spans="1:14" ht="15" customHeight="1">
      <c r="A37" s="2300">
        <v>1</v>
      </c>
      <c r="B37" s="1820"/>
      <c r="C37" s="2309" t="s">
        <v>970</v>
      </c>
      <c r="D37" s="2318">
        <f>D34*0.05</f>
        <v>440.34899999999999</v>
      </c>
      <c r="E37" s="2319"/>
      <c r="F37" s="2147"/>
    </row>
    <row r="38" spans="1:14" ht="15" customHeight="1">
      <c r="A38" s="2300">
        <v>2</v>
      </c>
      <c r="B38" s="1820"/>
      <c r="C38" s="2309" t="s">
        <v>969</v>
      </c>
      <c r="D38" s="2301"/>
      <c r="E38" s="1886"/>
      <c r="F38" s="2147"/>
    </row>
    <row r="39" spans="1:14" ht="15" customHeight="1">
      <c r="A39" s="2300">
        <v>3</v>
      </c>
      <c r="B39" s="1820"/>
      <c r="C39" s="2309" t="s">
        <v>1204</v>
      </c>
      <c r="E39" s="2320">
        <f>SUM(D37:D38)</f>
        <v>440.34899999999999</v>
      </c>
      <c r="F39" s="2147"/>
      <c r="H39" s="2304" t="s">
        <v>967</v>
      </c>
    </row>
    <row r="40" spans="1:14" ht="15" customHeight="1">
      <c r="A40" s="2300">
        <v>4</v>
      </c>
      <c r="B40" s="1820"/>
      <c r="C40" s="2309" t="s">
        <v>966</v>
      </c>
      <c r="D40" s="2301">
        <v>0</v>
      </c>
      <c r="E40" s="1820"/>
      <c r="F40" s="2147"/>
    </row>
    <row r="41" spans="1:14" ht="15" customHeight="1">
      <c r="A41" s="2305">
        <v>5</v>
      </c>
      <c r="B41" s="1874"/>
      <c r="C41" s="2321" t="s">
        <v>965</v>
      </c>
      <c r="D41" s="2306">
        <v>0</v>
      </c>
      <c r="E41" s="1874"/>
      <c r="F41" s="2307"/>
    </row>
    <row r="42" spans="1:14" ht="22.5" customHeight="1">
      <c r="A42" s="2447"/>
      <c r="B42" s="2375"/>
      <c r="C42" s="2448" t="s">
        <v>964</v>
      </c>
      <c r="D42" s="2449">
        <f>D34-E39</f>
        <v>8366.6309999999994</v>
      </c>
      <c r="E42" s="2375"/>
      <c r="F42" s="2450"/>
      <c r="H42" s="2304" t="s">
        <v>963</v>
      </c>
    </row>
    <row r="44" spans="1:14">
      <c r="B44" s="2322" t="s">
        <v>962</v>
      </c>
      <c r="C44" s="2323">
        <f>E1</f>
        <v>43427</v>
      </c>
    </row>
    <row r="45" spans="1:14">
      <c r="B45" s="2324"/>
      <c r="C45" s="2325" t="s">
        <v>961</v>
      </c>
    </row>
    <row r="46" spans="1:14" ht="90.75" customHeight="1"/>
  </sheetData>
  <pageMargins left="1.2" right="0.19" top="0.23622047244094491" bottom="0.55118110236220474" header="0.15748031496062992" footer="0.19685039370078741"/>
  <pageSetup paperSize="9" orientation="portrait" r:id="rId1"/>
  <headerFooter>
    <oddFooter>&amp;L&amp;8ctp architectes sas, 15 rue Molière, 34290 Servian / Siret 50772925900022 RCS Béziers 
Ordre des architectes : Languedoc Roussillon N° S12588</oddFooter>
  </headerFooter>
  <drawing r:id="rId2"/>
</worksheet>
</file>

<file path=xl/worksheets/sheet24.xml><?xml version="1.0" encoding="utf-8"?>
<worksheet xmlns="http://schemas.openxmlformats.org/spreadsheetml/2006/main" xmlns:r="http://schemas.openxmlformats.org/officeDocument/2006/relationships">
  <dimension ref="A1:S42"/>
  <sheetViews>
    <sheetView workbookViewId="0">
      <selection activeCell="K41" sqref="K41"/>
    </sheetView>
  </sheetViews>
  <sheetFormatPr baseColWidth="10" defaultRowHeight="14.25"/>
  <cols>
    <col min="1" max="1" width="3" style="1811" customWidth="1"/>
    <col min="2" max="2" width="24.28515625" style="1811" customWidth="1"/>
    <col min="3" max="3" width="2.85546875" style="1811" customWidth="1"/>
    <col min="4" max="4" width="24.28515625" style="1811" customWidth="1"/>
    <col min="5" max="5" width="2.85546875" style="1811" customWidth="1"/>
    <col min="6" max="6" width="10" style="1811" customWidth="1"/>
    <col min="7" max="7" width="14.28515625" style="1811" customWidth="1"/>
    <col min="8" max="8" width="5.85546875" style="1811" customWidth="1"/>
    <col min="9" max="9" width="0.28515625" style="1811" customWidth="1"/>
    <col min="10" max="10" width="11.42578125" style="1811"/>
    <col min="11" max="11" width="11.85546875" style="1811" bestFit="1" customWidth="1"/>
    <col min="12" max="16384" width="11.42578125" style="1811"/>
  </cols>
  <sheetData>
    <row r="1" spans="1:12" ht="37.5" customHeight="1">
      <c r="A1" s="1878"/>
      <c r="B1" s="1860"/>
      <c r="C1" s="1860"/>
      <c r="D1" s="1860"/>
      <c r="E1" s="1860"/>
      <c r="F1" s="1877"/>
      <c r="G1" s="1876"/>
      <c r="H1" s="1859"/>
    </row>
    <row r="2" spans="1:12" ht="18.75" customHeight="1">
      <c r="A2" s="1875"/>
      <c r="B2" s="1874"/>
      <c r="C2" s="1874"/>
      <c r="D2" s="1874"/>
      <c r="E2" s="1874"/>
      <c r="F2" s="1873" t="s">
        <v>52</v>
      </c>
      <c r="G2" s="1872">
        <v>43424</v>
      </c>
      <c r="H2" s="1871"/>
      <c r="J2" s="1870"/>
      <c r="K2" s="1820"/>
    </row>
    <row r="3" spans="1:12" ht="7.5" customHeight="1">
      <c r="A3" s="1827"/>
      <c r="B3" s="1869"/>
      <c r="C3" s="1869"/>
      <c r="D3" s="1827"/>
      <c r="E3" s="1827"/>
      <c r="F3" s="1827"/>
      <c r="G3" s="1837"/>
      <c r="H3" s="1837"/>
      <c r="J3" s="1816"/>
    </row>
    <row r="4" spans="1:12" ht="16.5" customHeight="1">
      <c r="A4" s="1846"/>
      <c r="B4" s="1868" t="s">
        <v>1011</v>
      </c>
      <c r="C4" s="1865"/>
      <c r="D4" s="1675" t="s">
        <v>1166</v>
      </c>
      <c r="E4" s="1835"/>
      <c r="F4" s="1867"/>
      <c r="G4" s="1866"/>
      <c r="H4" s="1822"/>
      <c r="J4" s="1675"/>
      <c r="K4" s="1820"/>
    </row>
    <row r="5" spans="1:12" ht="15" customHeight="1">
      <c r="A5" s="1846"/>
      <c r="B5" s="1865" t="s">
        <v>1010</v>
      </c>
      <c r="C5" s="1865"/>
      <c r="D5" s="691" t="s">
        <v>130</v>
      </c>
      <c r="E5" s="1835"/>
      <c r="F5" s="1822"/>
      <c r="G5" s="1864"/>
      <c r="H5" s="1822"/>
      <c r="J5" s="691"/>
    </row>
    <row r="6" spans="1:12" ht="15" customHeight="1">
      <c r="A6" s="1822"/>
      <c r="B6" s="1863"/>
      <c r="C6" s="1863"/>
      <c r="D6" s="2123" t="s">
        <v>131</v>
      </c>
      <c r="E6" s="1835"/>
      <c r="F6" s="1822"/>
      <c r="G6" s="1822"/>
      <c r="H6" s="1862"/>
      <c r="J6" s="2123"/>
    </row>
    <row r="7" spans="1:12" ht="6" customHeight="1">
      <c r="A7" s="1822"/>
      <c r="D7" s="1835"/>
      <c r="E7" s="1835"/>
      <c r="F7" s="1822"/>
      <c r="G7" s="1822"/>
      <c r="H7" s="1862"/>
    </row>
    <row r="8" spans="1:12" ht="7.5" customHeight="1">
      <c r="A8" s="1861"/>
      <c r="B8" s="1860"/>
      <c r="C8" s="1860"/>
      <c r="D8" s="1860"/>
      <c r="E8" s="1860"/>
      <c r="F8" s="1860"/>
      <c r="G8" s="1860"/>
      <c r="H8" s="1859"/>
    </row>
    <row r="9" spans="1:12" ht="15" customHeight="1">
      <c r="A9" s="1858"/>
      <c r="B9" s="1857" t="s">
        <v>1009</v>
      </c>
      <c r="C9" s="1856"/>
      <c r="D9" s="1835" t="s">
        <v>1182</v>
      </c>
      <c r="E9" s="1820"/>
      <c r="F9" s="1822"/>
      <c r="G9" s="1822"/>
      <c r="H9" s="1853"/>
      <c r="J9" s="1816"/>
    </row>
    <row r="10" spans="1:12" ht="16.5" customHeight="1">
      <c r="A10" s="1855"/>
      <c r="B10" s="1854"/>
      <c r="C10" s="1854"/>
      <c r="D10" s="1835" t="s">
        <v>933</v>
      </c>
      <c r="E10" s="1820"/>
      <c r="F10" s="1822"/>
      <c r="G10" s="1822"/>
      <c r="H10" s="1853"/>
    </row>
    <row r="11" spans="1:12" ht="9" customHeight="1">
      <c r="A11" s="1852"/>
      <c r="B11" s="1851"/>
      <c r="C11" s="1851"/>
      <c r="D11" s="1850"/>
      <c r="E11" s="1850"/>
      <c r="F11" s="1849"/>
      <c r="G11" s="1848"/>
      <c r="H11" s="1847"/>
      <c r="J11" s="1816"/>
      <c r="K11" s="1820"/>
    </row>
    <row r="12" spans="1:12" ht="7.5" customHeight="1">
      <c r="A12" s="1846"/>
      <c r="D12" s="1844"/>
      <c r="E12" s="1844"/>
      <c r="F12" s="1845"/>
      <c r="G12" s="1844"/>
      <c r="H12" s="1843"/>
      <c r="L12" s="1820"/>
    </row>
    <row r="13" spans="1:12" ht="16.5" customHeight="1">
      <c r="A13" s="1825"/>
      <c r="B13" s="1842" t="s">
        <v>1008</v>
      </c>
      <c r="C13" s="1841"/>
      <c r="D13" s="2314" t="s">
        <v>1334</v>
      </c>
      <c r="E13" s="1834"/>
      <c r="F13" s="1840"/>
      <c r="G13" s="1839"/>
      <c r="H13" s="1822"/>
      <c r="J13" s="1826"/>
    </row>
    <row r="14" spans="1:12" ht="16.5" customHeight="1">
      <c r="A14" s="1825"/>
      <c r="B14" s="1824"/>
      <c r="C14" s="1824"/>
      <c r="D14" s="2314" t="s">
        <v>1335</v>
      </c>
      <c r="E14" s="1834"/>
      <c r="F14" s="1838"/>
      <c r="G14" s="1837"/>
      <c r="H14" s="1836"/>
      <c r="K14" s="689"/>
    </row>
    <row r="15" spans="1:12" ht="16.5" customHeight="1">
      <c r="A15" s="1825"/>
      <c r="B15" s="1824"/>
      <c r="C15" s="1824"/>
      <c r="D15" s="2314" t="s">
        <v>1333</v>
      </c>
      <c r="E15" s="1834"/>
      <c r="F15" s="1833"/>
      <c r="G15" s="1827"/>
      <c r="H15" s="1827"/>
      <c r="J15" s="1832"/>
      <c r="K15" s="689"/>
    </row>
    <row r="16" spans="1:12" ht="9" customHeight="1">
      <c r="A16" s="1825"/>
      <c r="B16" s="1831"/>
      <c r="C16" s="1831"/>
      <c r="D16" s="1830"/>
      <c r="E16" s="1830"/>
      <c r="F16" s="1829"/>
      <c r="G16" s="1828"/>
      <c r="H16" s="1827"/>
      <c r="K16" s="689"/>
    </row>
    <row r="17" spans="1:12" ht="30" customHeight="1">
      <c r="A17" s="2479"/>
      <c r="B17" s="2375"/>
      <c r="C17" s="2375"/>
      <c r="D17" s="2480" t="s">
        <v>1185</v>
      </c>
      <c r="E17" s="2481"/>
      <c r="F17" s="2482">
        <v>798</v>
      </c>
      <c r="G17" s="2483"/>
      <c r="H17" s="2376"/>
      <c r="J17" s="1826"/>
      <c r="K17" s="689"/>
    </row>
    <row r="18" spans="1:12" ht="15" customHeight="1">
      <c r="A18" s="1825"/>
      <c r="B18" s="1824"/>
      <c r="C18" s="1824"/>
      <c r="D18" s="1823"/>
      <c r="E18" s="1823"/>
      <c r="H18" s="1822"/>
      <c r="K18" s="689"/>
    </row>
    <row r="19" spans="1:12" ht="23.25" customHeight="1">
      <c r="A19" s="1818"/>
      <c r="B19" s="1821" t="s">
        <v>1057</v>
      </c>
      <c r="C19" s="1820"/>
      <c r="D19" s="1821" t="s">
        <v>1056</v>
      </c>
      <c r="E19" s="1820"/>
      <c r="F19" s="2714" t="s">
        <v>1055</v>
      </c>
      <c r="G19" s="2715"/>
      <c r="J19" s="1819"/>
    </row>
    <row r="20" spans="1:12" ht="5.25" customHeight="1"/>
    <row r="21" spans="1:12" ht="18.75" customHeight="1">
      <c r="A21" s="1818"/>
      <c r="C21" s="1935" t="s">
        <v>1008</v>
      </c>
      <c r="D21" s="1934" t="str">
        <f>D13</f>
        <v>EPC - ENJALBERT</v>
      </c>
      <c r="G21" s="534"/>
      <c r="J21" s="1813"/>
    </row>
    <row r="22" spans="1:12" ht="6" customHeight="1">
      <c r="A22" s="1917"/>
      <c r="J22" s="1813"/>
    </row>
    <row r="23" spans="1:12" ht="62.25" customHeight="1">
      <c r="A23" s="1822"/>
      <c r="B23" s="2720" t="s">
        <v>1343</v>
      </c>
      <c r="C23" s="2720"/>
      <c r="D23" s="2720"/>
      <c r="E23" s="2720"/>
      <c r="F23" s="2720"/>
      <c r="G23" s="2720"/>
      <c r="H23" s="2720"/>
      <c r="I23" s="1931"/>
      <c r="J23" s="1813"/>
      <c r="K23" s="1932"/>
      <c r="L23" s="1931"/>
    </row>
    <row r="24" spans="1:12" ht="9" customHeight="1" thickBot="1">
      <c r="A24" s="1822"/>
      <c r="B24" s="2363"/>
      <c r="C24" s="2363"/>
      <c r="D24" s="2363"/>
      <c r="E24" s="2363"/>
      <c r="F24" s="2363"/>
      <c r="G24" s="2363"/>
      <c r="H24" s="2363"/>
      <c r="I24" s="1931"/>
      <c r="J24" s="1813"/>
      <c r="K24" s="1932"/>
      <c r="L24" s="1931"/>
    </row>
    <row r="25" spans="1:12" ht="15" customHeight="1" thickBot="1">
      <c r="A25" s="1822"/>
      <c r="C25" s="2477" t="s">
        <v>362</v>
      </c>
      <c r="D25" s="1929" t="s">
        <v>1068</v>
      </c>
      <c r="E25" s="1928"/>
      <c r="F25" s="1927"/>
      <c r="G25" s="1926"/>
      <c r="H25" s="1925"/>
      <c r="J25" s="1813"/>
    </row>
    <row r="26" spans="1:12" ht="9" customHeight="1" thickBot="1">
      <c r="A26" s="1822"/>
      <c r="B26" s="1921"/>
      <c r="C26" s="1921"/>
      <c r="D26" s="1924"/>
      <c r="E26" s="1923"/>
      <c r="F26" s="1923"/>
      <c r="G26" s="1923"/>
      <c r="H26" s="1923"/>
      <c r="J26" s="1813"/>
    </row>
    <row r="27" spans="1:12" ht="15" customHeight="1" thickBot="1">
      <c r="A27" s="1822"/>
      <c r="C27" s="1919"/>
      <c r="D27" s="1918" t="s">
        <v>1067</v>
      </c>
      <c r="E27" s="1816"/>
      <c r="F27" s="1866"/>
      <c r="G27" s="1889"/>
      <c r="H27" s="1822"/>
      <c r="J27" s="1826"/>
    </row>
    <row r="28" spans="1:12" ht="15" customHeight="1">
      <c r="A28" s="1907"/>
      <c r="D28" s="1918" t="s">
        <v>1066</v>
      </c>
      <c r="J28" s="1826"/>
      <c r="L28" s="1922"/>
    </row>
    <row r="29" spans="1:12" ht="9" customHeight="1" thickBot="1">
      <c r="A29" s="1907"/>
      <c r="D29" s="1918"/>
      <c r="H29" s="1822"/>
      <c r="J29" s="1826"/>
    </row>
    <row r="30" spans="1:12" ht="15" customHeight="1" thickBot="1">
      <c r="A30" s="1921"/>
      <c r="B30" s="1920" t="s">
        <v>1065</v>
      </c>
      <c r="C30" s="2478" t="s">
        <v>362</v>
      </c>
      <c r="D30" s="1918" t="s">
        <v>1064</v>
      </c>
      <c r="E30" s="1917"/>
      <c r="F30" s="1917"/>
      <c r="G30" s="1917"/>
      <c r="H30" s="1917"/>
      <c r="I30" s="1916"/>
      <c r="J30" s="1915"/>
      <c r="K30" s="1820"/>
    </row>
    <row r="31" spans="1:12" ht="9" customHeight="1" thickBot="1">
      <c r="A31" s="1907"/>
      <c r="B31" s="1906"/>
      <c r="C31" s="1906"/>
      <c r="D31" s="1914"/>
      <c r="E31" s="1827"/>
      <c r="F31" s="1827"/>
      <c r="G31" s="1840"/>
      <c r="H31" s="1833"/>
      <c r="I31" s="1913"/>
      <c r="J31" s="1912"/>
      <c r="K31" s="1820"/>
    </row>
    <row r="32" spans="1:12" ht="15" customHeight="1" thickBot="1">
      <c r="A32" s="1907"/>
      <c r="C32" s="1911"/>
      <c r="D32" s="1910" t="s">
        <v>1063</v>
      </c>
      <c r="E32" s="1827"/>
      <c r="F32" s="1909"/>
      <c r="G32" s="1908"/>
      <c r="H32" s="1891"/>
      <c r="I32" s="1820"/>
      <c r="J32" s="1820"/>
      <c r="K32" s="1820"/>
    </row>
    <row r="33" spans="1:19" ht="15" customHeight="1">
      <c r="A33" s="1907"/>
      <c r="B33" s="1906"/>
      <c r="D33" s="1905" t="s">
        <v>1062</v>
      </c>
      <c r="H33" s="1891"/>
    </row>
    <row r="34" spans="1:19" s="1886" customFormat="1" ht="9" customHeight="1" thickBot="1">
      <c r="I34" s="1894"/>
      <c r="M34" s="1904"/>
      <c r="O34" s="1903"/>
      <c r="P34" s="1822"/>
      <c r="Q34" s="1822"/>
      <c r="R34" s="1822"/>
      <c r="S34" s="1887"/>
    </row>
    <row r="35" spans="1:19" s="1886" customFormat="1" ht="15" customHeight="1" thickBot="1">
      <c r="C35" s="2141"/>
      <c r="D35" s="521" t="s">
        <v>1187</v>
      </c>
      <c r="I35" s="1894"/>
      <c r="L35" s="1887"/>
      <c r="M35" s="1894"/>
      <c r="N35" s="1887"/>
      <c r="O35" s="1900"/>
      <c r="P35" s="1822"/>
      <c r="Q35" s="1822"/>
      <c r="R35" s="1822"/>
      <c r="S35" s="1887"/>
    </row>
    <row r="36" spans="1:19" s="1886" customFormat="1" ht="15" customHeight="1">
      <c r="I36" s="1894"/>
      <c r="L36" s="1887"/>
      <c r="M36" s="1902"/>
      <c r="N36" s="1887"/>
      <c r="O36" s="1900"/>
      <c r="P36" s="1822"/>
      <c r="Q36" s="1822"/>
      <c r="R36" s="1822"/>
      <c r="S36" s="1887"/>
    </row>
    <row r="37" spans="1:19" s="1886" customFormat="1" ht="33.75" customHeight="1">
      <c r="B37" s="2721" t="s">
        <v>1061</v>
      </c>
      <c r="C37" s="2721"/>
      <c r="D37" s="2721"/>
      <c r="E37" s="2721"/>
      <c r="F37" s="2721"/>
      <c r="G37" s="2721"/>
      <c r="H37" s="2721"/>
      <c r="I37" s="2721"/>
      <c r="L37" s="1887"/>
      <c r="M37" s="1902"/>
      <c r="N37" s="1887"/>
      <c r="O37" s="1900"/>
      <c r="P37" s="1822"/>
      <c r="Q37" s="1822"/>
      <c r="R37" s="1822"/>
      <c r="S37" s="1887"/>
    </row>
    <row r="38" spans="1:19" s="1886" customFormat="1" ht="6" customHeight="1">
      <c r="B38" s="521"/>
      <c r="I38" s="1894"/>
      <c r="L38" s="1887"/>
      <c r="M38" s="1901"/>
      <c r="N38" s="1901"/>
      <c r="O38" s="1900"/>
      <c r="P38" s="1822"/>
      <c r="Q38" s="1822"/>
      <c r="R38" s="1822"/>
      <c r="S38" s="1887"/>
    </row>
    <row r="39" spans="1:19" s="1886" customFormat="1" ht="57" customHeight="1">
      <c r="B39" s="2721" t="s">
        <v>1060</v>
      </c>
      <c r="C39" s="2721"/>
      <c r="D39" s="2721"/>
      <c r="E39" s="2721"/>
      <c r="F39" s="2721"/>
      <c r="G39" s="2721"/>
      <c r="H39" s="2721"/>
      <c r="I39" s="2721"/>
      <c r="K39" s="1897"/>
      <c r="L39" s="1827"/>
      <c r="M39" s="1889"/>
      <c r="N39" s="1827"/>
      <c r="P39" s="1822"/>
      <c r="Q39" s="1822"/>
      <c r="R39" s="1822"/>
      <c r="S39" s="1887"/>
    </row>
    <row r="40" spans="1:19" s="1886" customFormat="1" ht="18.75" customHeight="1">
      <c r="B40" s="727" t="s">
        <v>1153</v>
      </c>
      <c r="C40" s="528"/>
      <c r="F40" s="1899" t="s">
        <v>1152</v>
      </c>
      <c r="G40" s="2142">
        <v>43424</v>
      </c>
      <c r="H40" s="1898"/>
      <c r="I40" s="1811"/>
      <c r="J40" s="1811"/>
      <c r="K40" s="1897"/>
      <c r="L40" s="1827"/>
      <c r="M40" s="1889"/>
      <c r="N40" s="1827"/>
      <c r="P40" s="1822"/>
      <c r="Q40" s="1822"/>
      <c r="R40" s="1822"/>
      <c r="S40" s="1887"/>
    </row>
    <row r="41" spans="1:19" s="1886" customFormat="1" ht="73.5" customHeight="1">
      <c r="B41" s="528"/>
      <c r="C41" s="528"/>
      <c r="D41" s="1896" t="s">
        <v>1059</v>
      </c>
      <c r="G41" s="1895"/>
      <c r="H41" s="1811"/>
      <c r="I41" s="1811"/>
      <c r="J41" s="1811"/>
      <c r="L41" s="1822"/>
      <c r="M41" s="1894"/>
      <c r="N41" s="1893"/>
      <c r="O41" s="1822"/>
      <c r="P41" s="1822"/>
      <c r="Q41" s="1822"/>
      <c r="R41" s="1822"/>
      <c r="S41" s="1887"/>
    </row>
    <row r="42" spans="1:19" s="1886" customFormat="1" ht="7.5" customHeight="1">
      <c r="B42" s="1892"/>
      <c r="I42" s="1891"/>
      <c r="J42" s="1890"/>
      <c r="L42" s="1822"/>
      <c r="M42" s="1889"/>
      <c r="N42" s="1888"/>
      <c r="O42" s="1822"/>
      <c r="P42" s="1822"/>
      <c r="Q42" s="1822"/>
      <c r="R42" s="1822"/>
      <c r="S42" s="1887"/>
    </row>
  </sheetData>
  <mergeCells count="4">
    <mergeCell ref="F19:G19"/>
    <mergeCell ref="B23:H23"/>
    <mergeCell ref="B37:I37"/>
    <mergeCell ref="B39:I39"/>
  </mergeCells>
  <pageMargins left="0.7" right="0.46" top="0.28000000000000003" bottom="0.54" header="0.17" footer="0.18"/>
  <pageSetup paperSize="9" orientation="portrait" r:id="rId1"/>
  <headerFooter>
    <oddFooter>&amp;C&amp;8ctp architectes sas, 15 rue Molière, 34290 Servian / Siret 50772925900022 RCS Béziers 
Ordre des architectes : Languedoc Roussillon N° S12588  // &amp;F</oddFooter>
  </headerFooter>
  <drawing r:id="rId2"/>
</worksheet>
</file>

<file path=xl/worksheets/sheet3.xml><?xml version="1.0" encoding="utf-8"?>
<worksheet xmlns="http://schemas.openxmlformats.org/spreadsheetml/2006/main" xmlns:r="http://schemas.openxmlformats.org/officeDocument/2006/relationships">
  <dimension ref="A1:M57"/>
  <sheetViews>
    <sheetView view="pageLayout" workbookViewId="0">
      <selection activeCell="I16" sqref="I16"/>
    </sheetView>
  </sheetViews>
  <sheetFormatPr baseColWidth="10" defaultRowHeight="11.25"/>
  <cols>
    <col min="1" max="1" width="5" style="33" customWidth="1"/>
    <col min="2" max="2" width="35.7109375" style="33" customWidth="1"/>
    <col min="3" max="3" width="14.28515625" style="33" customWidth="1"/>
    <col min="4" max="5" width="13.5703125" style="33" customWidth="1"/>
    <col min="6" max="6" width="11.42578125" style="33" customWidth="1"/>
    <col min="7" max="7" width="2.140625" style="33" customWidth="1"/>
    <col min="8" max="13" width="11.7109375" style="33" customWidth="1"/>
    <col min="14" max="16384" width="11.42578125" style="33"/>
  </cols>
  <sheetData>
    <row r="1" spans="1:13" s="3" customFormat="1" ht="80.25" customHeight="1">
      <c r="A1" s="1"/>
      <c r="B1" s="2"/>
      <c r="C1" s="2"/>
      <c r="D1" s="115"/>
      <c r="E1" s="2"/>
      <c r="F1" s="105"/>
      <c r="J1" s="5"/>
    </row>
    <row r="2" spans="1:13" s="3" customFormat="1" ht="30" customHeight="1">
      <c r="A2" s="6"/>
      <c r="B2" s="472" t="s">
        <v>213</v>
      </c>
      <c r="C2" s="471" t="s">
        <v>214</v>
      </c>
      <c r="D2" s="109"/>
      <c r="F2" s="106"/>
      <c r="J2" s="5"/>
    </row>
    <row r="3" spans="1:13" s="3" customFormat="1" ht="31.5" customHeight="1">
      <c r="A3" s="107"/>
      <c r="B3" s="113" t="s">
        <v>43</v>
      </c>
      <c r="C3" s="114" t="s">
        <v>195</v>
      </c>
      <c r="D3" s="116"/>
      <c r="E3" s="28"/>
      <c r="F3" s="108"/>
      <c r="J3" s="5"/>
    </row>
    <row r="4" spans="1:13" s="3" customFormat="1" ht="18.75" customHeight="1">
      <c r="A4" s="191" t="s">
        <v>39</v>
      </c>
      <c r="B4" s="260" t="s">
        <v>67</v>
      </c>
      <c r="C4" s="463" t="s">
        <v>205</v>
      </c>
      <c r="D4" s="424" t="s">
        <v>132</v>
      </c>
      <c r="E4" s="291"/>
      <c r="F4" s="2"/>
      <c r="G4" s="4"/>
      <c r="H4" s="4"/>
      <c r="I4" s="4"/>
      <c r="J4" s="5"/>
    </row>
    <row r="5" spans="1:13" s="3" customFormat="1" ht="18" customHeight="1">
      <c r="A5" s="316" t="s">
        <v>109</v>
      </c>
      <c r="C5" s="105"/>
      <c r="D5" s="379" t="s">
        <v>130</v>
      </c>
      <c r="G5" s="4"/>
      <c r="H5" s="4"/>
      <c r="I5" s="4"/>
      <c r="J5" s="5"/>
    </row>
    <row r="6" spans="1:13" s="3" customFormat="1" ht="18" customHeight="1">
      <c r="A6" s="257" t="s">
        <v>110</v>
      </c>
      <c r="B6" s="28"/>
      <c r="C6" s="258"/>
      <c r="D6" s="425" t="s">
        <v>131</v>
      </c>
      <c r="E6" s="28"/>
      <c r="F6" s="139"/>
      <c r="G6" s="4"/>
      <c r="H6" s="4"/>
      <c r="I6" s="4"/>
      <c r="J6" s="5"/>
    </row>
    <row r="7" spans="1:13" s="3" customFormat="1" ht="14.25" customHeight="1">
      <c r="A7" s="4"/>
      <c r="D7" s="20"/>
      <c r="F7" s="16"/>
      <c r="G7" s="4"/>
      <c r="H7" s="4"/>
      <c r="I7" s="4"/>
      <c r="J7" s="5"/>
    </row>
    <row r="8" spans="1:13" ht="22.5" customHeight="1">
      <c r="A8" s="229"/>
      <c r="B8" s="230"/>
      <c r="C8" s="231"/>
      <c r="D8" s="231"/>
      <c r="E8" s="232" t="s">
        <v>52</v>
      </c>
      <c r="F8" s="473">
        <v>42914</v>
      </c>
    </row>
    <row r="9" spans="1:13" ht="22.5" customHeight="1">
      <c r="A9" s="17"/>
      <c r="B9" s="34"/>
      <c r="C9" s="4"/>
      <c r="D9" s="35"/>
      <c r="E9" s="477" t="s">
        <v>176</v>
      </c>
      <c r="F9" s="478">
        <v>0.1</v>
      </c>
    </row>
    <row r="10" spans="1:13" ht="14.25" customHeight="1">
      <c r="C10" s="285"/>
      <c r="D10" s="288"/>
      <c r="M10" s="256"/>
    </row>
    <row r="11" spans="1:13" ht="19.5" customHeight="1">
      <c r="A11" s="192" t="s">
        <v>218</v>
      </c>
      <c r="B11" s="489" t="s">
        <v>217</v>
      </c>
      <c r="C11" s="118" t="s">
        <v>0</v>
      </c>
      <c r="D11" s="474" t="s">
        <v>219</v>
      </c>
      <c r="E11" s="479" t="s">
        <v>220</v>
      </c>
      <c r="F11" s="474"/>
      <c r="G11" s="32"/>
    </row>
    <row r="12" spans="1:13" ht="15" customHeight="1">
      <c r="A12" s="506" t="s">
        <v>44</v>
      </c>
      <c r="B12" s="507" t="s">
        <v>216</v>
      </c>
      <c r="C12" s="508">
        <v>350</v>
      </c>
      <c r="D12" s="509">
        <v>1</v>
      </c>
      <c r="E12" s="448"/>
      <c r="F12" s="510"/>
    </row>
    <row r="13" spans="1:13" ht="15" customHeight="1">
      <c r="A13" s="490" t="s">
        <v>4</v>
      </c>
      <c r="B13" s="475" t="s">
        <v>45</v>
      </c>
      <c r="C13" s="491">
        <v>480</v>
      </c>
      <c r="D13" s="488">
        <v>1</v>
      </c>
      <c r="E13" s="476"/>
      <c r="F13" s="511"/>
    </row>
    <row r="14" spans="1:13" ht="15" customHeight="1">
      <c r="A14" s="12" t="s">
        <v>108</v>
      </c>
      <c r="B14" s="129" t="s">
        <v>112</v>
      </c>
      <c r="C14" s="480">
        <v>960</v>
      </c>
      <c r="D14" s="487">
        <v>0</v>
      </c>
      <c r="E14" s="251"/>
      <c r="F14" s="224"/>
    </row>
    <row r="15" spans="1:13" ht="15" customHeight="1">
      <c r="A15" s="12" t="s">
        <v>113</v>
      </c>
      <c r="B15" s="129" t="s">
        <v>215</v>
      </c>
      <c r="C15" s="480">
        <v>1440</v>
      </c>
      <c r="D15" s="487">
        <v>0</v>
      </c>
      <c r="E15" s="251"/>
      <c r="F15" s="224"/>
    </row>
    <row r="16" spans="1:13" ht="15" customHeight="1">
      <c r="A16" s="12" t="s">
        <v>6</v>
      </c>
      <c r="B16" s="129" t="s">
        <v>5</v>
      </c>
      <c r="C16" s="480">
        <v>960</v>
      </c>
      <c r="D16" s="487">
        <v>0</v>
      </c>
      <c r="E16" s="251"/>
      <c r="F16" s="218"/>
    </row>
    <row r="17" spans="1:10" ht="16.5" customHeight="1">
      <c r="A17" s="12" t="s">
        <v>7</v>
      </c>
      <c r="B17" s="129" t="s">
        <v>70</v>
      </c>
      <c r="C17" s="480">
        <v>1440</v>
      </c>
      <c r="D17" s="487">
        <v>0</v>
      </c>
      <c r="E17" s="251"/>
      <c r="F17" s="218"/>
    </row>
    <row r="18" spans="1:10" ht="16.5" customHeight="1">
      <c r="A18" s="12" t="s">
        <v>9</v>
      </c>
      <c r="B18" s="129" t="s">
        <v>8</v>
      </c>
      <c r="C18" s="480">
        <v>480</v>
      </c>
      <c r="D18" s="487">
        <v>0</v>
      </c>
      <c r="E18" s="251"/>
      <c r="F18" s="220"/>
    </row>
    <row r="19" spans="1:10" ht="18.75" customHeight="1">
      <c r="A19" s="12" t="s">
        <v>11</v>
      </c>
      <c r="B19" s="129" t="s">
        <v>10</v>
      </c>
      <c r="C19" s="480">
        <v>288</v>
      </c>
      <c r="D19" s="487">
        <v>0</v>
      </c>
      <c r="E19" s="251"/>
      <c r="F19" s="215"/>
      <c r="G19" s="32"/>
    </row>
    <row r="20" spans="1:10" ht="16.5" customHeight="1">
      <c r="A20" s="12" t="s">
        <v>12</v>
      </c>
      <c r="B20" s="482" t="s">
        <v>31</v>
      </c>
      <c r="C20" s="480">
        <v>3072</v>
      </c>
      <c r="D20" s="487">
        <v>0</v>
      </c>
      <c r="E20" s="251"/>
      <c r="F20" s="215"/>
    </row>
    <row r="21" spans="1:10" ht="16.5" customHeight="1">
      <c r="A21" s="12" t="s">
        <v>14</v>
      </c>
      <c r="B21" s="482" t="s">
        <v>13</v>
      </c>
      <c r="C21" s="480">
        <v>192</v>
      </c>
      <c r="D21" s="487">
        <v>0</v>
      </c>
      <c r="E21" s="251"/>
      <c r="F21" s="215"/>
    </row>
    <row r="22" spans="1:10" ht="16.5" customHeight="1">
      <c r="A22" s="483" t="s">
        <v>16</v>
      </c>
      <c r="B22" s="484" t="s">
        <v>15</v>
      </c>
      <c r="C22" s="236">
        <v>288</v>
      </c>
      <c r="D22" s="488">
        <v>0</v>
      </c>
      <c r="E22" s="476"/>
      <c r="F22" s="485"/>
      <c r="G22" s="32"/>
    </row>
    <row r="23" spans="1:10" ht="16.5" customHeight="1">
      <c r="A23" s="32"/>
      <c r="B23" s="285" t="s">
        <v>221</v>
      </c>
      <c r="C23" s="480">
        <f>SUM(C12:C22)</f>
        <v>9950</v>
      </c>
      <c r="D23" s="279"/>
      <c r="E23" s="251"/>
      <c r="F23" s="214"/>
    </row>
    <row r="24" spans="1:10" ht="27" customHeight="1">
      <c r="A24" s="32"/>
      <c r="B24" s="32"/>
      <c r="C24" s="481"/>
      <c r="D24" s="65"/>
      <c r="E24" s="434"/>
      <c r="F24" s="214"/>
    </row>
    <row r="25" spans="1:10" ht="15" customHeight="1" thickBot="1">
      <c r="A25" s="32"/>
      <c r="B25" s="285" t="str">
        <f>B2</f>
        <v>SITUATION N° 170530</v>
      </c>
      <c r="C25" s="486" t="str">
        <f>C2</f>
        <v>1</v>
      </c>
      <c r="D25" s="65"/>
      <c r="E25" s="284"/>
      <c r="F25" s="214"/>
      <c r="H25" s="493" t="s">
        <v>222</v>
      </c>
      <c r="I25" s="497"/>
      <c r="J25" s="497"/>
    </row>
    <row r="26" spans="1:10" s="4" customFormat="1" ht="18.75" customHeight="1">
      <c r="A26" s="32"/>
      <c r="B26" s="32"/>
      <c r="C26" s="186" t="s">
        <v>48</v>
      </c>
      <c r="D26" s="182">
        <f>C12+C13</f>
        <v>830</v>
      </c>
      <c r="E26" s="183"/>
      <c r="H26" s="494">
        <f>C14</f>
        <v>960</v>
      </c>
      <c r="I26" s="501"/>
      <c r="J26" s="499"/>
    </row>
    <row r="27" spans="1:10" s="4" customFormat="1" ht="18.75" customHeight="1" thickBot="1">
      <c r="A27" s="17"/>
      <c r="B27" s="49"/>
      <c r="C27" s="187" t="s">
        <v>25</v>
      </c>
      <c r="D27" s="185">
        <f>D26*E27</f>
        <v>83</v>
      </c>
      <c r="E27" s="188">
        <v>0.1</v>
      </c>
      <c r="H27" s="496">
        <f>H26*I27</f>
        <v>96</v>
      </c>
      <c r="I27" s="503">
        <v>0.1</v>
      </c>
      <c r="J27" s="502" t="s">
        <v>25</v>
      </c>
    </row>
    <row r="28" spans="1:10" s="4" customFormat="1" ht="18.75" customHeight="1" thickTop="1" thickBot="1">
      <c r="A28" s="17"/>
      <c r="C28" s="189" t="s">
        <v>49</v>
      </c>
      <c r="D28" s="190">
        <f>D26+D27</f>
        <v>913</v>
      </c>
      <c r="E28" s="184"/>
      <c r="H28" s="500">
        <f>H26+H27</f>
        <v>1056</v>
      </c>
      <c r="I28" s="495"/>
      <c r="J28" s="499"/>
    </row>
    <row r="29" spans="1:10" s="4" customFormat="1" ht="16.5" customHeight="1">
      <c r="B29" s="492" t="s">
        <v>222</v>
      </c>
      <c r="C29" s="504">
        <f>H28</f>
        <v>1056</v>
      </c>
      <c r="H29" s="498"/>
      <c r="I29" s="495"/>
      <c r="J29" s="499"/>
    </row>
    <row r="30" spans="1:10" s="4" customFormat="1" ht="16.5" customHeight="1">
      <c r="B30" s="81"/>
      <c r="E30" s="83" t="s">
        <v>56</v>
      </c>
      <c r="F30" s="84">
        <f>F8</f>
        <v>42914</v>
      </c>
    </row>
    <row r="31" spans="1:10" s="4" customFormat="1" ht="16.5" customHeight="1">
      <c r="B31" s="81"/>
      <c r="D31" s="67" t="s">
        <v>182</v>
      </c>
    </row>
    <row r="32" spans="1:10" s="4" customFormat="1" ht="16.5" customHeight="1">
      <c r="B32" s="81"/>
    </row>
    <row r="33" spans="1:6" s="4" customFormat="1" ht="12.75">
      <c r="A33" s="32"/>
      <c r="F33" s="301"/>
    </row>
    <row r="34" spans="1:6" s="4" customFormat="1" ht="18.75" customHeight="1">
      <c r="A34" s="32"/>
      <c r="E34" s="31"/>
      <c r="F34" s="33"/>
    </row>
    <row r="35" spans="1:6" s="4" customFormat="1" ht="33.75" customHeight="1">
      <c r="A35" s="32"/>
      <c r="B35" s="27"/>
      <c r="C35" s="33"/>
      <c r="D35" s="3"/>
      <c r="E35" s="82"/>
    </row>
    <row r="36" spans="1:6" s="4" customFormat="1" ht="16.5" customHeight="1">
      <c r="A36" s="95"/>
      <c r="B36" s="212" t="s">
        <v>62</v>
      </c>
      <c r="C36" s="505" t="s">
        <v>223</v>
      </c>
      <c r="D36" s="203"/>
      <c r="E36" s="203"/>
      <c r="F36" s="203"/>
    </row>
    <row r="37" spans="1:6" s="4" customFormat="1" ht="18.75" customHeight="1">
      <c r="A37" s="204"/>
      <c r="B37" s="156" t="s">
        <v>225</v>
      </c>
      <c r="C37" s="205"/>
      <c r="D37" s="205"/>
      <c r="E37" s="206"/>
      <c r="F37" s="207"/>
    </row>
    <row r="38" spans="1:6" s="4" customFormat="1" ht="18.75" customHeight="1">
      <c r="A38" s="208"/>
      <c r="B38" s="213" t="s">
        <v>224</v>
      </c>
      <c r="C38" s="209"/>
      <c r="D38" s="210"/>
      <c r="E38" s="73"/>
      <c r="F38" s="211"/>
    </row>
    <row r="39" spans="1:6" s="4" customFormat="1" ht="17.25" customHeight="1">
      <c r="A39" s="101"/>
    </row>
    <row r="40" spans="1:6" s="25" customFormat="1" ht="12.75">
      <c r="A40" s="306"/>
      <c r="B40" s="4"/>
      <c r="C40" s="4"/>
      <c r="D40" s="4"/>
      <c r="E40" s="4"/>
      <c r="F40" s="4"/>
    </row>
    <row r="41" spans="1:6" s="25" customFormat="1" ht="33" customHeight="1">
      <c r="A41" s="48"/>
      <c r="B41" s="4"/>
      <c r="C41" s="4"/>
      <c r="D41" s="4"/>
      <c r="E41" s="4"/>
      <c r="F41" s="4"/>
    </row>
    <row r="42" spans="1:6" s="25" customFormat="1" ht="12.75">
      <c r="A42" s="48"/>
      <c r="C42" s="4"/>
      <c r="D42" s="4"/>
      <c r="E42" s="4"/>
      <c r="F42" s="4"/>
    </row>
    <row r="43" spans="1:6" s="25" customFormat="1" ht="12.75">
      <c r="A43" s="48"/>
      <c r="B43" s="4"/>
      <c r="C43" s="4"/>
      <c r="D43" s="4"/>
      <c r="E43" s="4"/>
      <c r="F43" s="4"/>
    </row>
    <row r="44" spans="1:6" s="25" customFormat="1" ht="12.75">
      <c r="A44" s="305"/>
      <c r="B44" s="4"/>
      <c r="C44" s="4"/>
      <c r="D44" s="4"/>
      <c r="E44" s="4"/>
      <c r="F44" s="4"/>
    </row>
    <row r="45" spans="1:6" s="25" customFormat="1" ht="12.75">
      <c r="A45" s="4"/>
      <c r="B45" s="4"/>
      <c r="C45" s="4"/>
      <c r="D45" s="4"/>
      <c r="E45" s="4"/>
      <c r="F45" s="4"/>
    </row>
    <row r="46" spans="1:6" s="25" customFormat="1" ht="14.25">
      <c r="A46" s="4"/>
      <c r="B46" s="17"/>
      <c r="C46" s="17"/>
      <c r="D46" s="17"/>
      <c r="E46" s="99"/>
      <c r="F46" s="102"/>
    </row>
    <row r="47" spans="1:6" s="25" customFormat="1" ht="12.75">
      <c r="A47" s="4"/>
      <c r="B47" s="97"/>
      <c r="C47" s="4"/>
      <c r="D47" s="4"/>
      <c r="E47" s="4"/>
      <c r="F47" s="4"/>
    </row>
    <row r="48" spans="1:6" s="25" customFormat="1" ht="12.75">
      <c r="A48" s="48"/>
      <c r="B48" s="4"/>
      <c r="C48" s="104"/>
      <c r="D48" s="4"/>
      <c r="E48" s="4"/>
      <c r="F48" s="4"/>
    </row>
    <row r="49" spans="1:6" s="25" customFormat="1" ht="12.75">
      <c r="A49" s="48"/>
      <c r="B49" s="4"/>
      <c r="C49" s="4"/>
      <c r="D49" s="4"/>
      <c r="E49" s="4"/>
      <c r="F49" s="4"/>
    </row>
    <row r="50" spans="1:6" s="25" customFormat="1" ht="12.75">
      <c r="A50" s="48"/>
      <c r="B50" s="4"/>
      <c r="C50" s="4"/>
      <c r="D50" s="4"/>
      <c r="E50" s="4"/>
      <c r="F50" s="4"/>
    </row>
    <row r="51" spans="1:6" s="25" customFormat="1" ht="12.75">
      <c r="A51" s="48"/>
      <c r="B51" s="4"/>
      <c r="C51" s="4"/>
      <c r="D51" s="4"/>
      <c r="E51" s="4"/>
      <c r="F51" s="4"/>
    </row>
    <row r="52" spans="1:6" s="25" customFormat="1" ht="12.75">
      <c r="A52" s="48"/>
      <c r="B52" s="4"/>
      <c r="C52" s="4"/>
      <c r="D52" s="4"/>
      <c r="E52" s="4"/>
      <c r="F52" s="4"/>
    </row>
    <row r="53" spans="1:6">
      <c r="A53" s="49"/>
      <c r="B53" s="49"/>
      <c r="C53" s="49"/>
      <c r="D53" s="49"/>
      <c r="E53" s="49"/>
      <c r="F53" s="49"/>
    </row>
    <row r="54" spans="1:6">
      <c r="A54" s="49"/>
      <c r="B54" s="49"/>
      <c r="C54" s="49"/>
      <c r="D54" s="49"/>
      <c r="E54" s="49"/>
      <c r="F54" s="49"/>
    </row>
    <row r="55" spans="1:6">
      <c r="A55" s="49"/>
      <c r="B55" s="49"/>
      <c r="C55" s="49"/>
      <c r="D55" s="49"/>
      <c r="E55" s="49"/>
      <c r="F55" s="49"/>
    </row>
    <row r="56" spans="1:6">
      <c r="A56" s="49"/>
      <c r="B56" s="49"/>
      <c r="C56" s="49"/>
      <c r="D56" s="49"/>
      <c r="E56" s="49"/>
      <c r="F56" s="49"/>
    </row>
    <row r="57" spans="1:6">
      <c r="A57" s="49"/>
      <c r="B57" s="49"/>
      <c r="C57" s="49"/>
      <c r="D57" s="49"/>
      <c r="E57" s="49"/>
      <c r="F57" s="49"/>
    </row>
  </sheetData>
  <pageMargins left="0.52" right="0.24" top="0.4" bottom="0.65" header="0.3" footer="0.3"/>
  <pageSetup paperSize="9" orientation="portrait" r:id="rId1"/>
  <headerFooter>
    <oddFooter xml:space="preserve">&amp;L&amp;8​
ctp architectes, sas_Siret 50772925900022 RCS Beziers - N° TVA intracommunautaire : FR87 507 729 259 - APE : 7111Z
Inscrit au tableau régional de l'ordre des architectes : Languedoc Roussillon N° S12588 /  MAF N° 257773N11&amp;11 </oddFooter>
  </headerFooter>
  <drawing r:id="rId2"/>
</worksheet>
</file>

<file path=xl/worksheets/sheet4.xml><?xml version="1.0" encoding="utf-8"?>
<worksheet xmlns="http://schemas.openxmlformats.org/spreadsheetml/2006/main" xmlns:r="http://schemas.openxmlformats.org/officeDocument/2006/relationships">
  <dimension ref="A1:K58"/>
  <sheetViews>
    <sheetView view="pageLayout" topLeftCell="A13" workbookViewId="0">
      <selection activeCell="I35" sqref="I35"/>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11" width="11.7109375" style="580" customWidth="1"/>
    <col min="12" max="16384" width="11.42578125" style="580"/>
  </cols>
  <sheetData>
    <row r="1" spans="1:11" s="528" customFormat="1" ht="58.5" customHeight="1">
      <c r="A1" s="547"/>
      <c r="B1" s="548"/>
      <c r="C1" s="548"/>
      <c r="D1" s="549"/>
      <c r="E1" s="548"/>
      <c r="F1" s="550"/>
      <c r="H1" s="551"/>
    </row>
    <row r="2" spans="1:11" s="528" customFormat="1" ht="22.5" customHeight="1">
      <c r="A2" s="552"/>
      <c r="B2" s="553" t="s">
        <v>213</v>
      </c>
      <c r="C2" s="554" t="s">
        <v>276</v>
      </c>
      <c r="D2" s="555"/>
      <c r="F2" s="556"/>
      <c r="H2" s="551"/>
    </row>
    <row r="3" spans="1:11" s="528" customFormat="1" ht="31.5" customHeight="1">
      <c r="A3" s="557"/>
      <c r="B3" s="558" t="s">
        <v>43</v>
      </c>
      <c r="C3" s="559" t="s">
        <v>195</v>
      </c>
      <c r="D3" s="560"/>
      <c r="E3" s="531"/>
      <c r="F3" s="561"/>
      <c r="H3" s="551"/>
    </row>
    <row r="4" spans="1:11" s="528" customFormat="1" ht="18.75" customHeight="1">
      <c r="A4" s="562" t="s">
        <v>39</v>
      </c>
      <c r="B4" s="563" t="s">
        <v>67</v>
      </c>
      <c r="C4" s="463" t="s">
        <v>205</v>
      </c>
      <c r="D4" s="564" t="s">
        <v>132</v>
      </c>
      <c r="E4" s="565"/>
      <c r="F4" s="548"/>
      <c r="G4" s="566"/>
      <c r="H4" s="551"/>
    </row>
    <row r="5" spans="1:11" s="528" customFormat="1" ht="18" customHeight="1">
      <c r="A5" s="567" t="s">
        <v>278</v>
      </c>
      <c r="C5" s="550"/>
      <c r="D5" s="568" t="s">
        <v>130</v>
      </c>
      <c r="G5" s="566"/>
      <c r="H5" s="551"/>
    </row>
    <row r="6" spans="1:11" s="528" customFormat="1" ht="18" customHeight="1">
      <c r="A6" s="569" t="s">
        <v>110</v>
      </c>
      <c r="B6" s="531"/>
      <c r="C6" s="570"/>
      <c r="D6" s="571" t="s">
        <v>131</v>
      </c>
      <c r="E6" s="531"/>
      <c r="F6" s="572"/>
      <c r="G6" s="566"/>
      <c r="H6" s="551"/>
    </row>
    <row r="7" spans="1:11" s="528" customFormat="1" ht="14.25" customHeight="1">
      <c r="A7" s="566"/>
      <c r="D7" s="573"/>
      <c r="F7" s="574"/>
      <c r="G7" s="566"/>
      <c r="H7" s="551"/>
    </row>
    <row r="8" spans="1:11" ht="22.5" customHeight="1">
      <c r="A8" s="575"/>
      <c r="B8" s="576"/>
      <c r="C8" s="577"/>
      <c r="D8" s="577"/>
      <c r="E8" s="578" t="s">
        <v>52</v>
      </c>
      <c r="F8" s="579">
        <v>43020</v>
      </c>
    </row>
    <row r="9" spans="1:11" ht="22.5" customHeight="1">
      <c r="A9" s="581"/>
      <c r="B9" s="582"/>
      <c r="C9" s="566"/>
      <c r="D9" s="583"/>
      <c r="E9" s="584" t="s">
        <v>176</v>
      </c>
      <c r="F9" s="585">
        <v>0.1</v>
      </c>
    </row>
    <row r="10" spans="1:11" ht="14.25" customHeight="1">
      <c r="C10" s="586"/>
      <c r="D10" s="587"/>
      <c r="K10" s="588"/>
    </row>
    <row r="11" spans="1:11" ht="19.5" customHeight="1">
      <c r="A11" s="646" t="s">
        <v>218</v>
      </c>
      <c r="B11" s="647" t="s">
        <v>217</v>
      </c>
      <c r="C11" s="533" t="s">
        <v>0</v>
      </c>
      <c r="D11" s="648" t="s">
        <v>219</v>
      </c>
      <c r="E11" s="529" t="s">
        <v>277</v>
      </c>
      <c r="F11" s="529" t="s">
        <v>239</v>
      </c>
      <c r="G11" s="589"/>
    </row>
    <row r="12" spans="1:11" ht="15" customHeight="1">
      <c r="A12" s="649" t="s">
        <v>44</v>
      </c>
      <c r="B12" s="636" t="s">
        <v>216</v>
      </c>
      <c r="C12" s="637">
        <v>350</v>
      </c>
      <c r="D12" s="638">
        <v>1</v>
      </c>
      <c r="E12" s="639">
        <f>C12*D12</f>
        <v>350</v>
      </c>
      <c r="F12" s="640">
        <f>(E12*0.1)+E12</f>
        <v>385</v>
      </c>
    </row>
    <row r="13" spans="1:11" ht="15" customHeight="1">
      <c r="A13" s="650" t="s">
        <v>4</v>
      </c>
      <c r="B13" s="641" t="s">
        <v>45</v>
      </c>
      <c r="C13" s="642">
        <v>480</v>
      </c>
      <c r="D13" s="643">
        <v>1</v>
      </c>
      <c r="E13" s="644">
        <f t="shared" ref="E13:E22" si="0">C13*D13</f>
        <v>480</v>
      </c>
      <c r="F13" s="645">
        <f t="shared" ref="F13:F22" si="1">(E13*0.1)+E13</f>
        <v>528</v>
      </c>
    </row>
    <row r="14" spans="1:11" ht="15" customHeight="1">
      <c r="A14" s="651" t="s">
        <v>108</v>
      </c>
      <c r="B14" s="622" t="s">
        <v>112</v>
      </c>
      <c r="C14" s="629">
        <v>960</v>
      </c>
      <c r="D14" s="628">
        <v>0.8</v>
      </c>
      <c r="E14" s="632">
        <f t="shared" si="0"/>
        <v>768</v>
      </c>
      <c r="F14" s="633">
        <f t="shared" si="1"/>
        <v>844.8</v>
      </c>
    </row>
    <row r="15" spans="1:11" ht="15" customHeight="1">
      <c r="A15" s="651" t="s">
        <v>113</v>
      </c>
      <c r="B15" s="622" t="s">
        <v>215</v>
      </c>
      <c r="C15" s="629">
        <v>1440</v>
      </c>
      <c r="D15" s="628">
        <v>0</v>
      </c>
      <c r="E15" s="632">
        <f t="shared" si="0"/>
        <v>0</v>
      </c>
      <c r="F15" s="633">
        <f t="shared" si="1"/>
        <v>0</v>
      </c>
    </row>
    <row r="16" spans="1:11" ht="15" customHeight="1">
      <c r="A16" s="651" t="s">
        <v>6</v>
      </c>
      <c r="B16" s="622" t="s">
        <v>5</v>
      </c>
      <c r="C16" s="629">
        <v>960</v>
      </c>
      <c r="D16" s="628">
        <v>0.3</v>
      </c>
      <c r="E16" s="632">
        <f t="shared" si="0"/>
        <v>288</v>
      </c>
      <c r="F16" s="633">
        <f t="shared" si="1"/>
        <v>316.8</v>
      </c>
    </row>
    <row r="17" spans="1:9" ht="16.5" customHeight="1">
      <c r="A17" s="652" t="s">
        <v>7</v>
      </c>
      <c r="B17" s="625" t="s">
        <v>70</v>
      </c>
      <c r="C17" s="630">
        <v>1440</v>
      </c>
      <c r="D17" s="631">
        <v>0.2</v>
      </c>
      <c r="E17" s="634">
        <f t="shared" si="0"/>
        <v>288</v>
      </c>
      <c r="F17" s="635">
        <f t="shared" si="1"/>
        <v>316.8</v>
      </c>
    </row>
    <row r="18" spans="1:9" ht="16.5" customHeight="1">
      <c r="A18" s="653" t="s">
        <v>9</v>
      </c>
      <c r="B18" s="622" t="s">
        <v>8</v>
      </c>
      <c r="C18" s="624">
        <v>480</v>
      </c>
      <c r="D18" s="623">
        <v>0</v>
      </c>
      <c r="E18" s="632">
        <f t="shared" si="0"/>
        <v>0</v>
      </c>
      <c r="F18" s="633">
        <f t="shared" si="1"/>
        <v>0</v>
      </c>
    </row>
    <row r="19" spans="1:9" ht="18.75" customHeight="1">
      <c r="A19" s="653" t="s">
        <v>11</v>
      </c>
      <c r="B19" s="622" t="s">
        <v>10</v>
      </c>
      <c r="C19" s="624">
        <v>288</v>
      </c>
      <c r="D19" s="623">
        <v>0</v>
      </c>
      <c r="E19" s="632">
        <f t="shared" si="0"/>
        <v>0</v>
      </c>
      <c r="F19" s="633">
        <f t="shared" si="1"/>
        <v>0</v>
      </c>
      <c r="G19" s="589"/>
    </row>
    <row r="20" spans="1:9" ht="16.5" customHeight="1">
      <c r="A20" s="653" t="s">
        <v>12</v>
      </c>
      <c r="B20" s="654" t="s">
        <v>31</v>
      </c>
      <c r="C20" s="624">
        <v>3072</v>
      </c>
      <c r="D20" s="623">
        <v>0</v>
      </c>
      <c r="E20" s="632">
        <f t="shared" si="0"/>
        <v>0</v>
      </c>
      <c r="F20" s="633">
        <f t="shared" si="1"/>
        <v>0</v>
      </c>
      <c r="I20" s="589"/>
    </row>
    <row r="21" spans="1:9" ht="16.5" customHeight="1">
      <c r="A21" s="653" t="s">
        <v>14</v>
      </c>
      <c r="B21" s="654" t="s">
        <v>13</v>
      </c>
      <c r="C21" s="624">
        <v>192</v>
      </c>
      <c r="D21" s="623">
        <v>0</v>
      </c>
      <c r="E21" s="632">
        <f t="shared" si="0"/>
        <v>0</v>
      </c>
      <c r="F21" s="633">
        <f t="shared" si="1"/>
        <v>0</v>
      </c>
    </row>
    <row r="22" spans="1:9" ht="16.5" customHeight="1">
      <c r="A22" s="655" t="s">
        <v>16</v>
      </c>
      <c r="B22" s="656" t="s">
        <v>15</v>
      </c>
      <c r="C22" s="626">
        <v>288</v>
      </c>
      <c r="D22" s="627">
        <v>0</v>
      </c>
      <c r="E22" s="634">
        <f t="shared" si="0"/>
        <v>0</v>
      </c>
      <c r="F22" s="635">
        <f t="shared" si="1"/>
        <v>0</v>
      </c>
      <c r="G22" s="589"/>
    </row>
    <row r="23" spans="1:9" ht="16.5" customHeight="1">
      <c r="A23" s="657"/>
      <c r="B23" s="658" t="s">
        <v>221</v>
      </c>
      <c r="C23" s="624">
        <f>SUM(C12:C22)</f>
        <v>9950</v>
      </c>
      <c r="D23" s="659"/>
      <c r="E23" s="660">
        <f>SUM(E12:E22)</f>
        <v>2174</v>
      </c>
      <c r="F23" s="661">
        <f>(E23*0.1)+E23</f>
        <v>2391.4</v>
      </c>
    </row>
    <row r="24" spans="1:9" ht="27" customHeight="1">
      <c r="A24" s="657"/>
      <c r="B24" s="657"/>
      <c r="C24" s="662"/>
      <c r="D24" s="663"/>
      <c r="E24" s="664"/>
      <c r="F24" s="665"/>
    </row>
    <row r="25" spans="1:9" ht="15" customHeight="1">
      <c r="A25" s="657"/>
      <c r="B25" s="658" t="str">
        <f>B2</f>
        <v>SITUATION N° 170530</v>
      </c>
      <c r="C25" s="666" t="str">
        <f>C2</f>
        <v>2</v>
      </c>
      <c r="D25" s="663"/>
      <c r="E25" s="667"/>
      <c r="F25" s="665"/>
      <c r="H25" s="590"/>
    </row>
    <row r="26" spans="1:9" s="566" customFormat="1" ht="18.75" customHeight="1">
      <c r="A26" s="657"/>
      <c r="B26" s="678"/>
      <c r="C26" s="679" t="s">
        <v>221</v>
      </c>
      <c r="D26" s="672">
        <f>E23</f>
        <v>2174</v>
      </c>
      <c r="E26" s="673"/>
      <c r="H26" s="591"/>
    </row>
    <row r="27" spans="1:9" s="566" customFormat="1" ht="18.75" customHeight="1">
      <c r="A27" s="657"/>
      <c r="B27" s="680"/>
      <c r="C27" s="676" t="s">
        <v>176</v>
      </c>
      <c r="D27" s="659">
        <f>D26*E27</f>
        <v>217.4</v>
      </c>
      <c r="E27" s="681">
        <v>0.1</v>
      </c>
      <c r="H27" s="591"/>
    </row>
    <row r="28" spans="1:9" s="566" customFormat="1" ht="18.75" customHeight="1">
      <c r="A28" s="657"/>
      <c r="B28" s="682"/>
      <c r="C28" s="683" t="s">
        <v>282</v>
      </c>
      <c r="D28" s="674">
        <f>D26+D27</f>
        <v>2391.4</v>
      </c>
      <c r="E28" s="675"/>
      <c r="H28" s="591"/>
    </row>
    <row r="29" spans="1:9" s="566" customFormat="1" ht="18.75" customHeight="1">
      <c r="A29" s="657"/>
      <c r="B29" s="658"/>
      <c r="C29" s="677" t="s">
        <v>281</v>
      </c>
      <c r="D29" s="668">
        <v>-913</v>
      </c>
      <c r="E29" s="687" t="s">
        <v>284</v>
      </c>
      <c r="H29" s="591"/>
    </row>
    <row r="30" spans="1:9" s="566" customFormat="1" ht="18.75" customHeight="1">
      <c r="A30" s="657"/>
      <c r="B30" s="684"/>
      <c r="C30" s="685" t="s">
        <v>283</v>
      </c>
      <c r="D30" s="686">
        <f>D28+D29</f>
        <v>1478.4</v>
      </c>
      <c r="E30" s="688" t="s">
        <v>285</v>
      </c>
      <c r="H30" s="591"/>
    </row>
    <row r="31" spans="1:9" s="566" customFormat="1" ht="16.5" customHeight="1">
      <c r="B31" s="669"/>
      <c r="E31" s="670" t="s">
        <v>56</v>
      </c>
      <c r="F31" s="671">
        <f>F8</f>
        <v>43020</v>
      </c>
    </row>
    <row r="32" spans="1:9" s="566" customFormat="1" ht="16.5" customHeight="1">
      <c r="B32" s="593"/>
      <c r="D32" s="594" t="s">
        <v>182</v>
      </c>
    </row>
    <row r="33" spans="1:6" s="566" customFormat="1" ht="16.5" customHeight="1">
      <c r="B33" s="593"/>
    </row>
    <row r="34" spans="1:6" s="566" customFormat="1">
      <c r="A34" s="589"/>
      <c r="F34" s="595"/>
    </row>
    <row r="35" spans="1:6" s="566" customFormat="1" ht="18.75" customHeight="1">
      <c r="A35" s="589"/>
      <c r="E35" s="596"/>
      <c r="F35" s="580"/>
    </row>
    <row r="36" spans="1:6" s="566" customFormat="1" ht="33.75" customHeight="1">
      <c r="A36" s="589"/>
      <c r="B36" s="597"/>
      <c r="C36" s="580"/>
      <c r="D36" s="528"/>
      <c r="E36" s="598"/>
    </row>
    <row r="37" spans="1:6" s="566" customFormat="1" ht="16.5" customHeight="1">
      <c r="A37" s="599"/>
      <c r="B37" s="600" t="s">
        <v>62</v>
      </c>
      <c r="C37" s="601" t="s">
        <v>223</v>
      </c>
      <c r="D37" s="602"/>
      <c r="E37" s="602"/>
      <c r="F37" s="602"/>
    </row>
    <row r="38" spans="1:6" s="566" customFormat="1" ht="18.75" customHeight="1">
      <c r="A38" s="603"/>
      <c r="B38" s="604" t="s">
        <v>279</v>
      </c>
      <c r="C38" s="605"/>
      <c r="D38" s="605"/>
      <c r="E38" s="606"/>
      <c r="F38" s="607"/>
    </row>
    <row r="39" spans="1:6" s="566" customFormat="1" ht="18.75" customHeight="1">
      <c r="A39" s="608"/>
      <c r="B39" s="609" t="s">
        <v>280</v>
      </c>
      <c r="C39" s="610"/>
      <c r="D39" s="611"/>
      <c r="E39" s="612"/>
      <c r="F39" s="613"/>
    </row>
    <row r="40" spans="1:6" s="566" customFormat="1" ht="17.25" customHeight="1">
      <c r="A40" s="540"/>
    </row>
    <row r="41" spans="1:6" s="615" customFormat="1" ht="12.75">
      <c r="A41" s="614"/>
      <c r="B41" s="566"/>
      <c r="C41" s="566"/>
      <c r="D41" s="566"/>
      <c r="E41" s="566"/>
      <c r="F41" s="566"/>
    </row>
    <row r="42" spans="1:6" s="615" customFormat="1" ht="33" customHeight="1">
      <c r="A42" s="616"/>
      <c r="B42" s="566"/>
      <c r="C42" s="566"/>
      <c r="D42" s="566"/>
      <c r="E42" s="566"/>
      <c r="F42" s="566"/>
    </row>
    <row r="43" spans="1:6" s="615" customFormat="1" ht="12.75">
      <c r="A43" s="616"/>
      <c r="C43" s="566"/>
      <c r="D43" s="566"/>
      <c r="E43" s="566"/>
      <c r="F43" s="566"/>
    </row>
    <row r="44" spans="1:6" s="615" customFormat="1" ht="12.75">
      <c r="A44" s="616"/>
      <c r="B44" s="566"/>
      <c r="C44" s="566"/>
      <c r="D44" s="566"/>
      <c r="E44" s="566"/>
      <c r="F44" s="566"/>
    </row>
    <row r="45" spans="1:6" s="615" customFormat="1" ht="12.75">
      <c r="A45" s="617"/>
      <c r="B45" s="566"/>
      <c r="C45" s="566"/>
      <c r="D45" s="566"/>
      <c r="E45" s="566"/>
      <c r="F45" s="566"/>
    </row>
    <row r="46" spans="1:6" s="615" customFormat="1" ht="12.75">
      <c r="A46" s="566"/>
      <c r="B46" s="566"/>
      <c r="C46" s="566"/>
      <c r="D46" s="566"/>
      <c r="E46" s="566"/>
      <c r="F46" s="566"/>
    </row>
    <row r="47" spans="1:6" s="615" customFormat="1" ht="16.5">
      <c r="A47" s="566"/>
      <c r="B47" s="581"/>
      <c r="C47" s="581"/>
      <c r="D47" s="581"/>
      <c r="E47" s="618"/>
      <c r="F47" s="619"/>
    </row>
    <row r="48" spans="1:6" s="615" customFormat="1">
      <c r="A48" s="566"/>
      <c r="B48" s="620"/>
      <c r="C48" s="566"/>
      <c r="D48" s="566"/>
      <c r="E48" s="566"/>
      <c r="F48" s="566"/>
    </row>
    <row r="49" spans="1:6" s="615" customFormat="1">
      <c r="A49" s="616"/>
      <c r="B49" s="566"/>
      <c r="C49" s="621"/>
      <c r="D49" s="566"/>
      <c r="E49" s="566"/>
      <c r="F49" s="566"/>
    </row>
    <row r="50" spans="1:6" s="615" customFormat="1" ht="12.75">
      <c r="A50" s="616"/>
      <c r="B50" s="566"/>
      <c r="C50" s="566"/>
      <c r="D50" s="566"/>
      <c r="E50" s="566"/>
      <c r="F50" s="566"/>
    </row>
    <row r="51" spans="1:6" s="615" customFormat="1" ht="12.75">
      <c r="A51" s="616"/>
      <c r="B51" s="566"/>
      <c r="C51" s="566"/>
      <c r="D51" s="566"/>
      <c r="E51" s="566"/>
      <c r="F51" s="566"/>
    </row>
    <row r="52" spans="1:6" s="615" customFormat="1" ht="12.75">
      <c r="A52" s="616"/>
      <c r="B52" s="566"/>
      <c r="C52" s="566"/>
      <c r="D52" s="566"/>
      <c r="E52" s="566"/>
      <c r="F52" s="566"/>
    </row>
    <row r="53" spans="1:6" s="615" customFormat="1" ht="12.75">
      <c r="A53" s="616"/>
      <c r="B53" s="566"/>
      <c r="C53" s="566"/>
      <c r="D53" s="566"/>
      <c r="E53" s="566"/>
      <c r="F53" s="566"/>
    </row>
    <row r="54" spans="1:6">
      <c r="A54" s="592"/>
      <c r="B54" s="592"/>
      <c r="C54" s="592"/>
      <c r="D54" s="592"/>
      <c r="E54" s="592"/>
      <c r="F54" s="592"/>
    </row>
    <row r="55" spans="1:6">
      <c r="A55" s="592"/>
      <c r="B55" s="592"/>
      <c r="C55" s="592"/>
      <c r="D55" s="592"/>
      <c r="E55" s="592"/>
      <c r="F55" s="592"/>
    </row>
    <row r="56" spans="1:6">
      <c r="A56" s="592"/>
      <c r="B56" s="592"/>
      <c r="C56" s="592"/>
      <c r="D56" s="592"/>
      <c r="E56" s="592"/>
      <c r="F56" s="592"/>
    </row>
    <row r="57" spans="1:6">
      <c r="A57" s="592"/>
      <c r="B57" s="592"/>
      <c r="C57" s="592"/>
      <c r="D57" s="592"/>
      <c r="E57" s="592"/>
      <c r="F57" s="592"/>
    </row>
    <row r="58" spans="1:6">
      <c r="A58" s="592"/>
      <c r="B58" s="592"/>
      <c r="C58" s="592"/>
      <c r="D58" s="592"/>
      <c r="E58" s="592"/>
      <c r="F58" s="592"/>
    </row>
  </sheetData>
  <pageMargins left="0.52" right="0.26" top="0.3" bottom="0.75" header="0.17" footer="0.3"/>
  <pageSetup paperSize="9" orientation="portrait" r:id="rId1"/>
  <headerFooter>
    <oddFooter xml:space="preserve">&amp;L&amp;8​
ctp architectes, sas_Siret 50772925900022 RCS Beziers - N° TVA intracommunautaire : FR87 507 729 259 - APE : 7111Z
Inscrit au tableau régional de l'ordre des architectes : Languedoc Roussillon N° S12588 /  MAF N° 257773N11 </oddFooter>
  </headerFooter>
  <drawing r:id="rId2"/>
</worksheet>
</file>

<file path=xl/worksheets/sheet5.xml><?xml version="1.0" encoding="utf-8"?>
<worksheet xmlns="http://schemas.openxmlformats.org/spreadsheetml/2006/main" xmlns:r="http://schemas.openxmlformats.org/officeDocument/2006/relationships">
  <dimension ref="A1:K58"/>
  <sheetViews>
    <sheetView view="pageLayout" topLeftCell="A55" workbookViewId="0">
      <selection activeCell="B27" sqref="A1:IV65536"/>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1" s="528" customFormat="1" ht="58.5" customHeight="1">
      <c r="A1" s="547"/>
      <c r="B1" s="548"/>
      <c r="C1" s="548"/>
      <c r="D1" s="549"/>
      <c r="E1" s="548"/>
      <c r="F1" s="550"/>
      <c r="H1" s="1559"/>
    </row>
    <row r="2" spans="1:11" s="528" customFormat="1" ht="22.5" customHeight="1">
      <c r="A2" s="552"/>
      <c r="B2" s="553" t="s">
        <v>213</v>
      </c>
      <c r="C2" s="554" t="s">
        <v>364</v>
      </c>
      <c r="D2" s="555"/>
      <c r="F2" s="556"/>
      <c r="H2" s="1559"/>
    </row>
    <row r="3" spans="1:11" s="528" customFormat="1" ht="31.5" customHeight="1">
      <c r="A3" s="557"/>
      <c r="B3" s="558" t="s">
        <v>43</v>
      </c>
      <c r="C3" s="559" t="s">
        <v>195</v>
      </c>
      <c r="D3" s="560"/>
      <c r="E3" s="531"/>
      <c r="F3" s="561"/>
      <c r="H3" s="1559"/>
    </row>
    <row r="4" spans="1:11" s="528" customFormat="1" ht="18.75" customHeight="1">
      <c r="A4" s="562" t="s">
        <v>39</v>
      </c>
      <c r="B4" s="563" t="s">
        <v>67</v>
      </c>
      <c r="C4" s="463" t="s">
        <v>205</v>
      </c>
      <c r="D4" s="564" t="s">
        <v>132</v>
      </c>
      <c r="E4" s="565"/>
      <c r="F4" s="548"/>
      <c r="G4" s="566"/>
      <c r="H4" s="1559"/>
    </row>
    <row r="5" spans="1:11" s="528" customFormat="1" ht="18" customHeight="1">
      <c r="A5" s="567" t="s">
        <v>278</v>
      </c>
      <c r="C5" s="550"/>
      <c r="D5" s="568" t="s">
        <v>130</v>
      </c>
      <c r="G5" s="566"/>
      <c r="H5" s="1559"/>
    </row>
    <row r="6" spans="1:11" s="528" customFormat="1" ht="18" customHeight="1">
      <c r="A6" s="569" t="s">
        <v>110</v>
      </c>
      <c r="B6" s="531"/>
      <c r="C6" s="570"/>
      <c r="D6" s="571" t="s">
        <v>131</v>
      </c>
      <c r="E6" s="531"/>
      <c r="F6" s="572"/>
      <c r="G6" s="566"/>
      <c r="H6" s="1559"/>
    </row>
    <row r="7" spans="1:11" s="528" customFormat="1" ht="14.25" customHeight="1">
      <c r="A7" s="566"/>
      <c r="D7" s="573"/>
      <c r="F7" s="574"/>
      <c r="G7" s="566"/>
      <c r="H7" s="1559"/>
    </row>
    <row r="8" spans="1:11" ht="22.5" customHeight="1">
      <c r="A8" s="575"/>
      <c r="B8" s="576"/>
      <c r="C8" s="577"/>
      <c r="D8" s="577"/>
      <c r="E8" s="578" t="s">
        <v>52</v>
      </c>
      <c r="F8" s="579">
        <v>43110</v>
      </c>
    </row>
    <row r="9" spans="1:11" ht="22.5" customHeight="1">
      <c r="A9" s="581"/>
      <c r="B9" s="582"/>
      <c r="C9" s="566"/>
      <c r="D9" s="583"/>
      <c r="E9" s="584" t="s">
        <v>176</v>
      </c>
      <c r="F9" s="585">
        <v>0.1</v>
      </c>
    </row>
    <row r="10" spans="1:11" ht="14.25" customHeight="1">
      <c r="C10" s="586"/>
      <c r="D10" s="587"/>
      <c r="K10" s="588"/>
    </row>
    <row r="11" spans="1:11" ht="19.5" customHeight="1">
      <c r="A11" s="646" t="s">
        <v>218</v>
      </c>
      <c r="B11" s="647" t="s">
        <v>217</v>
      </c>
      <c r="C11" s="533" t="s">
        <v>0</v>
      </c>
      <c r="D11" s="648" t="s">
        <v>219</v>
      </c>
      <c r="E11" s="529" t="s">
        <v>277</v>
      </c>
      <c r="F11" s="529" t="s">
        <v>239</v>
      </c>
      <c r="G11" s="589"/>
    </row>
    <row r="12" spans="1:11" ht="15" customHeight="1">
      <c r="A12" s="649" t="s">
        <v>44</v>
      </c>
      <c r="B12" s="636" t="s">
        <v>216</v>
      </c>
      <c r="C12" s="637">
        <v>350</v>
      </c>
      <c r="D12" s="638">
        <v>1</v>
      </c>
      <c r="E12" s="639">
        <f>C12*D12</f>
        <v>350</v>
      </c>
      <c r="F12" s="640">
        <f>(E12*0.1)+E12</f>
        <v>385</v>
      </c>
    </row>
    <row r="13" spans="1:11" ht="15" customHeight="1">
      <c r="A13" s="650" t="s">
        <v>4</v>
      </c>
      <c r="B13" s="641" t="s">
        <v>45</v>
      </c>
      <c r="C13" s="642">
        <v>480</v>
      </c>
      <c r="D13" s="643">
        <v>1</v>
      </c>
      <c r="E13" s="644">
        <f t="shared" ref="E13:E22" si="0">C13*D13</f>
        <v>480</v>
      </c>
      <c r="F13" s="645">
        <f t="shared" ref="F13:F22" si="1">(E13*0.1)+E13</f>
        <v>528</v>
      </c>
    </row>
    <row r="14" spans="1:11" ht="15" customHeight="1">
      <c r="A14" s="651" t="s">
        <v>108</v>
      </c>
      <c r="B14" s="622" t="s">
        <v>112</v>
      </c>
      <c r="C14" s="629">
        <v>960</v>
      </c>
      <c r="D14" s="628">
        <v>1</v>
      </c>
      <c r="E14" s="632">
        <f t="shared" si="0"/>
        <v>960</v>
      </c>
      <c r="F14" s="633">
        <f t="shared" si="1"/>
        <v>1056</v>
      </c>
    </row>
    <row r="15" spans="1:11" ht="15" customHeight="1">
      <c r="A15" s="651" t="s">
        <v>113</v>
      </c>
      <c r="B15" s="622" t="s">
        <v>215</v>
      </c>
      <c r="C15" s="629">
        <v>1440</v>
      </c>
      <c r="D15" s="628">
        <v>0.8</v>
      </c>
      <c r="E15" s="632">
        <f t="shared" si="0"/>
        <v>1152</v>
      </c>
      <c r="F15" s="633">
        <f t="shared" si="1"/>
        <v>1267.2</v>
      </c>
    </row>
    <row r="16" spans="1:11" ht="15" customHeight="1">
      <c r="A16" s="651" t="s">
        <v>6</v>
      </c>
      <c r="B16" s="622" t="s">
        <v>5</v>
      </c>
      <c r="C16" s="629">
        <v>960</v>
      </c>
      <c r="D16" s="628">
        <v>0.5</v>
      </c>
      <c r="E16" s="632">
        <f t="shared" si="0"/>
        <v>480</v>
      </c>
      <c r="F16" s="633">
        <f t="shared" si="1"/>
        <v>528</v>
      </c>
    </row>
    <row r="17" spans="1:9" ht="16.5" customHeight="1">
      <c r="A17" s="652" t="s">
        <v>7</v>
      </c>
      <c r="B17" s="625" t="s">
        <v>70</v>
      </c>
      <c r="C17" s="630">
        <v>1440</v>
      </c>
      <c r="D17" s="631">
        <v>0.5</v>
      </c>
      <c r="E17" s="634">
        <f t="shared" si="0"/>
        <v>720</v>
      </c>
      <c r="F17" s="635">
        <f t="shared" si="1"/>
        <v>792</v>
      </c>
    </row>
    <row r="18" spans="1:9" ht="16.5" customHeight="1">
      <c r="A18" s="653" t="s">
        <v>9</v>
      </c>
      <c r="B18" s="622" t="s">
        <v>8</v>
      </c>
      <c r="C18" s="624">
        <v>480</v>
      </c>
      <c r="D18" s="623">
        <v>0</v>
      </c>
      <c r="E18" s="632">
        <f t="shared" si="0"/>
        <v>0</v>
      </c>
      <c r="F18" s="633">
        <f t="shared" si="1"/>
        <v>0</v>
      </c>
    </row>
    <row r="19" spans="1:9" ht="18.75" customHeight="1">
      <c r="A19" s="653" t="s">
        <v>11</v>
      </c>
      <c r="B19" s="622" t="s">
        <v>10</v>
      </c>
      <c r="C19" s="624">
        <v>288</v>
      </c>
      <c r="D19" s="623">
        <v>0</v>
      </c>
      <c r="E19" s="632">
        <f t="shared" si="0"/>
        <v>0</v>
      </c>
      <c r="F19" s="633">
        <f t="shared" si="1"/>
        <v>0</v>
      </c>
      <c r="G19" s="589"/>
    </row>
    <row r="20" spans="1:9" ht="16.5" customHeight="1">
      <c r="A20" s="653" t="s">
        <v>12</v>
      </c>
      <c r="B20" s="654" t="s">
        <v>31</v>
      </c>
      <c r="C20" s="624">
        <v>3072</v>
      </c>
      <c r="D20" s="623">
        <v>0</v>
      </c>
      <c r="E20" s="632">
        <f t="shared" si="0"/>
        <v>0</v>
      </c>
      <c r="F20" s="633">
        <f t="shared" si="1"/>
        <v>0</v>
      </c>
      <c r="I20" s="589"/>
    </row>
    <row r="21" spans="1:9" ht="16.5" customHeight="1">
      <c r="A21" s="653" t="s">
        <v>14</v>
      </c>
      <c r="B21" s="654" t="s">
        <v>13</v>
      </c>
      <c r="C21" s="624">
        <v>192</v>
      </c>
      <c r="D21" s="623">
        <v>0</v>
      </c>
      <c r="E21" s="632">
        <f t="shared" si="0"/>
        <v>0</v>
      </c>
      <c r="F21" s="633">
        <f t="shared" si="1"/>
        <v>0</v>
      </c>
    </row>
    <row r="22" spans="1:9" ht="16.5" customHeight="1">
      <c r="A22" s="655" t="s">
        <v>16</v>
      </c>
      <c r="B22" s="656" t="s">
        <v>15</v>
      </c>
      <c r="C22" s="626">
        <v>288</v>
      </c>
      <c r="D22" s="627">
        <v>0</v>
      </c>
      <c r="E22" s="634">
        <f t="shared" si="0"/>
        <v>0</v>
      </c>
      <c r="F22" s="635">
        <f t="shared" si="1"/>
        <v>0</v>
      </c>
      <c r="G22" s="589"/>
    </row>
    <row r="23" spans="1:9" ht="16.5" customHeight="1">
      <c r="A23" s="657"/>
      <c r="B23" s="658" t="s">
        <v>221</v>
      </c>
      <c r="C23" s="624">
        <f>SUM(C12:C22)</f>
        <v>9950</v>
      </c>
      <c r="D23" s="659"/>
      <c r="E23" s="660">
        <f>SUM(E12:E22)</f>
        <v>4142</v>
      </c>
      <c r="F23" s="661">
        <f>(E23*0.1)+E23</f>
        <v>4556.2</v>
      </c>
    </row>
    <row r="24" spans="1:9" ht="27" customHeight="1">
      <c r="A24" s="657"/>
      <c r="B24" s="657"/>
      <c r="C24" s="662"/>
      <c r="D24" s="663"/>
      <c r="E24" s="664"/>
      <c r="F24" s="665"/>
    </row>
    <row r="25" spans="1:9" ht="15" customHeight="1">
      <c r="A25" s="657"/>
      <c r="B25" s="658" t="str">
        <f>B2</f>
        <v>SITUATION N° 170530</v>
      </c>
      <c r="C25" s="666" t="str">
        <f>C2</f>
        <v>3</v>
      </c>
      <c r="D25" s="663"/>
      <c r="E25" s="667"/>
      <c r="F25" s="665"/>
      <c r="H25" s="1561"/>
    </row>
    <row r="26" spans="1:9" s="566" customFormat="1" ht="18.75" customHeight="1">
      <c r="A26" s="657"/>
      <c r="B26" s="678"/>
      <c r="C26" s="679" t="s">
        <v>221</v>
      </c>
      <c r="D26" s="672">
        <f>E23</f>
        <v>4142</v>
      </c>
      <c r="E26" s="673"/>
      <c r="H26" s="1562"/>
    </row>
    <row r="27" spans="1:9" s="566" customFormat="1" ht="18.75" customHeight="1">
      <c r="A27" s="657"/>
      <c r="B27" s="680"/>
      <c r="C27" s="676" t="s">
        <v>176</v>
      </c>
      <c r="D27" s="659">
        <f>D26*E27</f>
        <v>414.20000000000005</v>
      </c>
      <c r="E27" s="681">
        <v>0.1</v>
      </c>
      <c r="H27" s="1562"/>
    </row>
    <row r="28" spans="1:9" s="566" customFormat="1" ht="18.75" customHeight="1">
      <c r="A28" s="657"/>
      <c r="B28" s="682"/>
      <c r="C28" s="683" t="s">
        <v>282</v>
      </c>
      <c r="D28" s="674">
        <f>D26+D27</f>
        <v>4556.2</v>
      </c>
      <c r="E28" s="675"/>
      <c r="H28" s="1562"/>
      <c r="I28" s="659"/>
    </row>
    <row r="29" spans="1:9" s="566" customFormat="1" ht="18.75" customHeight="1">
      <c r="A29" s="657"/>
      <c r="B29" s="658"/>
      <c r="C29" s="677" t="s">
        <v>960</v>
      </c>
      <c r="D29" s="668">
        <v>-2391.4</v>
      </c>
      <c r="E29" s="687"/>
      <c r="H29" s="1562"/>
    </row>
    <row r="30" spans="1:9" s="566" customFormat="1" ht="18.75" customHeight="1">
      <c r="A30" s="657"/>
      <c r="B30" s="684"/>
      <c r="C30" s="685" t="s">
        <v>283</v>
      </c>
      <c r="D30" s="686">
        <f>D28+D29</f>
        <v>2164.7999999999997</v>
      </c>
      <c r="E30" s="688" t="s">
        <v>285</v>
      </c>
      <c r="H30" s="1562"/>
    </row>
    <row r="31" spans="1:9" s="566" customFormat="1" ht="16.5" customHeight="1">
      <c r="B31" s="669"/>
      <c r="E31" s="670" t="s">
        <v>56</v>
      </c>
      <c r="F31" s="671">
        <f>F8</f>
        <v>43110</v>
      </c>
      <c r="H31" s="1560"/>
    </row>
    <row r="32" spans="1:9" s="566" customFormat="1" ht="16.5" customHeight="1">
      <c r="B32" s="593"/>
      <c r="D32" s="594"/>
      <c r="H32" s="1563"/>
    </row>
    <row r="33" spans="1:8" s="566" customFormat="1" ht="16.5" customHeight="1">
      <c r="B33" s="593"/>
      <c r="H33" s="1563"/>
    </row>
    <row r="34" spans="1:8" s="566" customFormat="1">
      <c r="A34" s="589"/>
      <c r="F34" s="595"/>
      <c r="H34" s="1563"/>
    </row>
    <row r="35" spans="1:8" s="566" customFormat="1" ht="18.75" customHeight="1">
      <c r="A35" s="589"/>
      <c r="E35" s="596"/>
      <c r="F35" s="580"/>
      <c r="H35" s="1563"/>
    </row>
    <row r="36" spans="1:8" s="566" customFormat="1" ht="71.25" customHeight="1">
      <c r="A36" s="589"/>
      <c r="B36" s="597"/>
      <c r="C36" s="580"/>
      <c r="D36" s="528"/>
      <c r="E36" s="598"/>
      <c r="H36" s="1563"/>
    </row>
    <row r="37" spans="1:8" s="566" customFormat="1" ht="16.5" customHeight="1">
      <c r="A37" s="599"/>
      <c r="B37" s="600" t="s">
        <v>62</v>
      </c>
      <c r="C37" s="601" t="s">
        <v>223</v>
      </c>
      <c r="D37" s="602"/>
      <c r="E37" s="602"/>
      <c r="F37" s="602"/>
      <c r="H37" s="1563"/>
    </row>
    <row r="38" spans="1:8" s="566" customFormat="1" ht="18.75" customHeight="1">
      <c r="A38" s="603"/>
      <c r="B38" s="604" t="s">
        <v>279</v>
      </c>
      <c r="C38" s="605"/>
      <c r="D38" s="605"/>
      <c r="E38" s="606"/>
      <c r="F38" s="607"/>
      <c r="H38" s="1563"/>
    </row>
    <row r="39" spans="1:8" s="566" customFormat="1" ht="18.75" customHeight="1">
      <c r="A39" s="608"/>
      <c r="B39" s="609" t="s">
        <v>280</v>
      </c>
      <c r="C39" s="610"/>
      <c r="D39" s="611"/>
      <c r="E39" s="612"/>
      <c r="F39" s="613"/>
      <c r="H39" s="1563"/>
    </row>
    <row r="40" spans="1:8" s="566" customFormat="1" ht="17.25" customHeight="1">
      <c r="A40" s="540"/>
      <c r="H40" s="1563"/>
    </row>
    <row r="41" spans="1:8" s="615" customFormat="1" ht="12.75">
      <c r="A41" s="614"/>
      <c r="B41" s="566"/>
      <c r="C41" s="566"/>
      <c r="D41" s="566"/>
      <c r="E41" s="566"/>
      <c r="F41" s="566"/>
      <c r="H41" s="1564"/>
    </row>
    <row r="42" spans="1:8" s="615" customFormat="1" ht="33" customHeight="1">
      <c r="A42" s="616"/>
      <c r="B42" s="566"/>
      <c r="C42" s="566"/>
      <c r="D42" s="566"/>
      <c r="E42" s="566"/>
      <c r="F42" s="566"/>
      <c r="H42" s="1564"/>
    </row>
    <row r="43" spans="1:8" s="615" customFormat="1" ht="12.75">
      <c r="A43" s="616"/>
      <c r="C43" s="566"/>
      <c r="D43" s="566"/>
      <c r="E43" s="566"/>
      <c r="F43" s="566"/>
      <c r="H43" s="1564"/>
    </row>
    <row r="44" spans="1:8" s="615" customFormat="1" ht="12.75">
      <c r="A44" s="616"/>
      <c r="B44" s="566"/>
      <c r="C44" s="566"/>
      <c r="D44" s="566"/>
      <c r="E44" s="566"/>
      <c r="F44" s="566"/>
      <c r="H44" s="1564"/>
    </row>
    <row r="45" spans="1:8" s="615" customFormat="1" ht="12.75">
      <c r="A45" s="617"/>
      <c r="B45" s="566"/>
      <c r="C45" s="566"/>
      <c r="D45" s="566"/>
      <c r="E45" s="566"/>
      <c r="F45" s="566"/>
      <c r="H45" s="1564"/>
    </row>
    <row r="46" spans="1:8" s="615" customFormat="1" ht="12.75">
      <c r="A46" s="566"/>
      <c r="B46" s="566"/>
      <c r="C46" s="566"/>
      <c r="D46" s="566"/>
      <c r="E46" s="566"/>
      <c r="F46" s="566"/>
      <c r="H46" s="1564"/>
    </row>
    <row r="47" spans="1:8" s="615" customFormat="1" ht="16.5">
      <c r="A47" s="566"/>
      <c r="B47" s="581"/>
      <c r="C47" s="581"/>
      <c r="D47" s="581"/>
      <c r="E47" s="618"/>
      <c r="F47" s="619"/>
      <c r="H47" s="1564"/>
    </row>
    <row r="48" spans="1:8" s="615" customFormat="1">
      <c r="A48" s="566"/>
      <c r="B48" s="620"/>
      <c r="C48" s="566"/>
      <c r="D48" s="566"/>
      <c r="E48" s="566"/>
      <c r="F48" s="566"/>
      <c r="H48" s="1564"/>
    </row>
    <row r="49" spans="1:8" s="615" customFormat="1">
      <c r="A49" s="616"/>
      <c r="B49" s="566"/>
      <c r="C49" s="621"/>
      <c r="D49" s="566"/>
      <c r="E49" s="566"/>
      <c r="F49" s="566"/>
      <c r="H49" s="1564"/>
    </row>
    <row r="50" spans="1:8" s="615" customFormat="1" ht="12.75">
      <c r="A50" s="616"/>
      <c r="B50" s="566"/>
      <c r="C50" s="566"/>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c r="A54" s="592"/>
      <c r="B54" s="592"/>
      <c r="C54" s="592"/>
      <c r="D54" s="592"/>
      <c r="E54" s="592"/>
      <c r="F54" s="592"/>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sheetData>
  <pageMargins left="0.41" right="0.28000000000000003" top="0.25" bottom="0.46" header="0.17" footer="0.16"/>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1:M58"/>
  <sheetViews>
    <sheetView view="pageLayout" workbookViewId="0">
      <selection activeCell="B2" sqref="B2"/>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1" s="528" customFormat="1" ht="58.5" customHeight="1">
      <c r="A1" s="547"/>
      <c r="B1" s="548"/>
      <c r="C1" s="548"/>
      <c r="D1" s="549"/>
      <c r="E1" s="548"/>
      <c r="F1" s="550"/>
      <c r="H1" s="1559"/>
    </row>
    <row r="2" spans="1:11" s="528" customFormat="1" ht="22.5" customHeight="1">
      <c r="A2" s="552"/>
      <c r="B2" s="553" t="s">
        <v>213</v>
      </c>
      <c r="C2" s="554" t="s">
        <v>366</v>
      </c>
      <c r="D2" s="555"/>
      <c r="F2" s="556"/>
      <c r="H2" s="1559"/>
    </row>
    <row r="3" spans="1:11" s="528" customFormat="1" ht="31.5" customHeight="1">
      <c r="A3" s="557"/>
      <c r="B3" s="558" t="s">
        <v>43</v>
      </c>
      <c r="C3" s="559" t="s">
        <v>195</v>
      </c>
      <c r="D3" s="560"/>
      <c r="E3" s="531"/>
      <c r="F3" s="561"/>
      <c r="H3" s="1559"/>
    </row>
    <row r="4" spans="1:11" s="528" customFormat="1" ht="18.75" customHeight="1">
      <c r="A4" s="562" t="s">
        <v>39</v>
      </c>
      <c r="B4" s="563" t="s">
        <v>67</v>
      </c>
      <c r="C4" s="463" t="s">
        <v>205</v>
      </c>
      <c r="D4" s="564" t="s">
        <v>132</v>
      </c>
      <c r="E4" s="565"/>
      <c r="F4" s="548"/>
      <c r="G4" s="566"/>
      <c r="H4" s="1559"/>
    </row>
    <row r="5" spans="1:11" s="528" customFormat="1" ht="18" customHeight="1">
      <c r="A5" s="567" t="s">
        <v>278</v>
      </c>
      <c r="C5" s="550"/>
      <c r="D5" s="568" t="s">
        <v>130</v>
      </c>
      <c r="G5" s="566"/>
      <c r="H5" s="1559"/>
    </row>
    <row r="6" spans="1:11" s="528" customFormat="1" ht="18" customHeight="1">
      <c r="A6" s="569" t="s">
        <v>110</v>
      </c>
      <c r="B6" s="531"/>
      <c r="C6" s="570"/>
      <c r="D6" s="571" t="s">
        <v>131</v>
      </c>
      <c r="E6" s="531"/>
      <c r="F6" s="572"/>
      <c r="G6" s="566"/>
      <c r="H6" s="1559"/>
    </row>
    <row r="7" spans="1:11" s="528" customFormat="1" ht="14.25" customHeight="1">
      <c r="A7" s="566"/>
      <c r="D7" s="573"/>
      <c r="F7" s="574"/>
      <c r="G7" s="566"/>
      <c r="H7" s="1559"/>
    </row>
    <row r="8" spans="1:11" ht="18.75" customHeight="1">
      <c r="A8" s="575"/>
      <c r="B8" s="576"/>
      <c r="C8" s="577"/>
      <c r="D8" s="577"/>
      <c r="E8" s="1979" t="s">
        <v>52</v>
      </c>
      <c r="F8" s="1980">
        <v>43133</v>
      </c>
    </row>
    <row r="9" spans="1:11" ht="17.25" customHeight="1">
      <c r="A9" s="581"/>
      <c r="B9" s="582"/>
      <c r="C9" s="566"/>
      <c r="D9" s="583"/>
      <c r="E9" s="584" t="s">
        <v>176</v>
      </c>
      <c r="F9" s="585">
        <v>0.1</v>
      </c>
    </row>
    <row r="10" spans="1:11" ht="9.75" customHeight="1">
      <c r="C10" s="586"/>
      <c r="D10" s="587"/>
      <c r="K10" s="588"/>
    </row>
    <row r="11" spans="1:11" ht="19.5" customHeight="1">
      <c r="A11" s="646" t="s">
        <v>218</v>
      </c>
      <c r="B11" s="647" t="s">
        <v>217</v>
      </c>
      <c r="C11" s="533" t="s">
        <v>0</v>
      </c>
      <c r="D11" s="648" t="s">
        <v>219</v>
      </c>
      <c r="E11" s="529" t="s">
        <v>277</v>
      </c>
      <c r="F11" s="529" t="s">
        <v>239</v>
      </c>
      <c r="G11" s="589"/>
    </row>
    <row r="12" spans="1:11" ht="15" customHeight="1">
      <c r="A12" s="649" t="s">
        <v>44</v>
      </c>
      <c r="B12" s="1673" t="s">
        <v>216</v>
      </c>
      <c r="C12" s="1976">
        <v>350</v>
      </c>
      <c r="D12" s="1977">
        <v>1</v>
      </c>
      <c r="E12" s="1549">
        <f>C12*D12</f>
        <v>350</v>
      </c>
      <c r="F12" s="1978">
        <f>(E12*0.1)+E12</f>
        <v>385</v>
      </c>
    </row>
    <row r="13" spans="1:11" ht="15" customHeight="1">
      <c r="A13" s="650" t="s">
        <v>4</v>
      </c>
      <c r="B13" s="622" t="s">
        <v>45</v>
      </c>
      <c r="C13" s="1970">
        <v>480</v>
      </c>
      <c r="D13" s="628">
        <v>1</v>
      </c>
      <c r="E13" s="632">
        <f t="shared" ref="E13:E22" si="0">C13*D13</f>
        <v>480</v>
      </c>
      <c r="F13" s="633">
        <f t="shared" ref="F13:F22" si="1">(E13*0.1)+E13</f>
        <v>528</v>
      </c>
    </row>
    <row r="14" spans="1:11" ht="15" customHeight="1">
      <c r="A14" s="651" t="s">
        <v>108</v>
      </c>
      <c r="B14" s="622" t="s">
        <v>112</v>
      </c>
      <c r="C14" s="629">
        <v>960</v>
      </c>
      <c r="D14" s="628">
        <v>1</v>
      </c>
      <c r="E14" s="632">
        <f t="shared" si="0"/>
        <v>960</v>
      </c>
      <c r="F14" s="633">
        <f t="shared" si="1"/>
        <v>1056</v>
      </c>
      <c r="I14" s="589"/>
    </row>
    <row r="15" spans="1:11" ht="15" customHeight="1">
      <c r="A15" s="651" t="s">
        <v>113</v>
      </c>
      <c r="B15" s="622" t="s">
        <v>215</v>
      </c>
      <c r="C15" s="629">
        <v>1440</v>
      </c>
      <c r="D15" s="628">
        <v>1</v>
      </c>
      <c r="E15" s="632">
        <f t="shared" si="0"/>
        <v>1440</v>
      </c>
      <c r="F15" s="633">
        <f t="shared" si="1"/>
        <v>1584</v>
      </c>
    </row>
    <row r="16" spans="1:11" ht="15" customHeight="1">
      <c r="A16" s="651" t="s">
        <v>6</v>
      </c>
      <c r="B16" s="622" t="s">
        <v>5</v>
      </c>
      <c r="C16" s="629">
        <v>960</v>
      </c>
      <c r="D16" s="628">
        <v>1</v>
      </c>
      <c r="E16" s="632">
        <f t="shared" si="0"/>
        <v>960</v>
      </c>
      <c r="F16" s="633">
        <f t="shared" si="1"/>
        <v>1056</v>
      </c>
    </row>
    <row r="17" spans="1:13" ht="16.5" customHeight="1">
      <c r="A17" s="651" t="s">
        <v>7</v>
      </c>
      <c r="B17" s="622" t="s">
        <v>70</v>
      </c>
      <c r="C17" s="629">
        <v>1440</v>
      </c>
      <c r="D17" s="628">
        <v>0.8</v>
      </c>
      <c r="E17" s="632">
        <f t="shared" si="0"/>
        <v>1152</v>
      </c>
      <c r="F17" s="633">
        <f t="shared" si="1"/>
        <v>1267.2</v>
      </c>
    </row>
    <row r="18" spans="1:13" ht="16.5" customHeight="1">
      <c r="A18" s="652" t="s">
        <v>9</v>
      </c>
      <c r="B18" s="625" t="s">
        <v>8</v>
      </c>
      <c r="C18" s="630">
        <v>480</v>
      </c>
      <c r="D18" s="631">
        <v>0.5</v>
      </c>
      <c r="E18" s="634">
        <f t="shared" si="0"/>
        <v>240</v>
      </c>
      <c r="F18" s="635">
        <f t="shared" si="1"/>
        <v>264</v>
      </c>
    </row>
    <row r="19" spans="1:13" ht="18.75" customHeight="1">
      <c r="A19" s="653" t="s">
        <v>11</v>
      </c>
      <c r="B19" s="622" t="s">
        <v>10</v>
      </c>
      <c r="C19" s="624">
        <v>288</v>
      </c>
      <c r="D19" s="623">
        <v>0</v>
      </c>
      <c r="E19" s="632">
        <f t="shared" si="0"/>
        <v>0</v>
      </c>
      <c r="F19" s="633">
        <f t="shared" si="1"/>
        <v>0</v>
      </c>
      <c r="G19" s="589"/>
    </row>
    <row r="20" spans="1:13" ht="16.5" customHeight="1">
      <c r="A20" s="653" t="s">
        <v>12</v>
      </c>
      <c r="B20" s="654" t="s">
        <v>31</v>
      </c>
      <c r="C20" s="624">
        <v>3072</v>
      </c>
      <c r="D20" s="623">
        <v>0</v>
      </c>
      <c r="E20" s="632">
        <f t="shared" si="0"/>
        <v>0</v>
      </c>
      <c r="F20" s="633">
        <f t="shared" si="1"/>
        <v>0</v>
      </c>
      <c r="I20" s="589"/>
    </row>
    <row r="21" spans="1:13" ht="16.5" customHeight="1">
      <c r="A21" s="653" t="s">
        <v>14</v>
      </c>
      <c r="B21" s="654" t="s">
        <v>13</v>
      </c>
      <c r="C21" s="624">
        <v>192</v>
      </c>
      <c r="D21" s="623">
        <v>0</v>
      </c>
      <c r="E21" s="632">
        <f t="shared" si="0"/>
        <v>0</v>
      </c>
      <c r="F21" s="633">
        <f t="shared" si="1"/>
        <v>0</v>
      </c>
    </row>
    <row r="22" spans="1:13" ht="16.5" customHeight="1">
      <c r="A22" s="655" t="s">
        <v>16</v>
      </c>
      <c r="B22" s="656" t="s">
        <v>15</v>
      </c>
      <c r="C22" s="626">
        <v>288</v>
      </c>
      <c r="D22" s="627">
        <v>0</v>
      </c>
      <c r="E22" s="634">
        <f t="shared" si="0"/>
        <v>0</v>
      </c>
      <c r="F22" s="635">
        <f t="shared" si="1"/>
        <v>0</v>
      </c>
      <c r="G22" s="589"/>
    </row>
    <row r="23" spans="1:13" ht="16.5" customHeight="1">
      <c r="A23" s="657"/>
      <c r="B23" s="658" t="s">
        <v>221</v>
      </c>
      <c r="C23" s="624">
        <f>SUM(C12:C22)</f>
        <v>9950</v>
      </c>
      <c r="D23" s="1594" t="s">
        <v>1112</v>
      </c>
      <c r="E23" s="660">
        <f>SUM(E12:E22)</f>
        <v>5582</v>
      </c>
      <c r="F23" s="661">
        <f>(E23*0.1)+E23</f>
        <v>6140.2</v>
      </c>
    </row>
    <row r="24" spans="1:13" ht="22.5" customHeight="1">
      <c r="A24" s="657"/>
      <c r="B24" s="657"/>
      <c r="C24" s="662"/>
      <c r="D24" s="663"/>
      <c r="E24" s="664"/>
      <c r="F24" s="665"/>
      <c r="K24" s="1692" t="s">
        <v>168</v>
      </c>
    </row>
    <row r="25" spans="1:13" ht="15" customHeight="1">
      <c r="A25" s="657"/>
      <c r="B25" s="658" t="str">
        <f>B2</f>
        <v>SITUATION N° 170530</v>
      </c>
      <c r="C25" s="666" t="str">
        <f>C2</f>
        <v>4</v>
      </c>
      <c r="D25" s="663"/>
      <c r="E25" s="667"/>
      <c r="F25" s="665"/>
      <c r="H25" s="1561"/>
      <c r="K25" s="1969">
        <v>830</v>
      </c>
      <c r="L25" s="580" t="s">
        <v>1107</v>
      </c>
    </row>
    <row r="26" spans="1:13" s="566" customFormat="1" ht="16.5" customHeight="1">
      <c r="A26" s="657"/>
      <c r="B26" s="678"/>
      <c r="C26" s="679" t="s">
        <v>221</v>
      </c>
      <c r="D26" s="672">
        <f>E23</f>
        <v>5582</v>
      </c>
      <c r="E26" s="673"/>
      <c r="H26" s="1562"/>
      <c r="K26" s="1970">
        <f>2174-K25</f>
        <v>1344</v>
      </c>
      <c r="L26" s="566" t="s">
        <v>1108</v>
      </c>
    </row>
    <row r="27" spans="1:13" s="566" customFormat="1" ht="16.5" customHeight="1">
      <c r="A27" s="657"/>
      <c r="B27" s="682"/>
      <c r="C27" s="1972" t="s">
        <v>1111</v>
      </c>
      <c r="D27" s="1973">
        <v>-4142</v>
      </c>
      <c r="E27" s="1670"/>
      <c r="H27" s="1562"/>
      <c r="J27" s="1611"/>
      <c r="K27" s="1971">
        <f>4142-2174</f>
        <v>1968</v>
      </c>
      <c r="L27" s="1611" t="s">
        <v>1109</v>
      </c>
      <c r="M27" s="1611"/>
    </row>
    <row r="28" spans="1:13" s="566" customFormat="1" ht="16.5" customHeight="1">
      <c r="A28" s="657"/>
      <c r="B28" s="657"/>
      <c r="C28" s="676" t="s">
        <v>1110</v>
      </c>
      <c r="D28" s="659">
        <f>SUM(D26:D27)</f>
        <v>1440</v>
      </c>
      <c r="E28" s="1974"/>
      <c r="H28" s="1562"/>
      <c r="I28" s="659"/>
      <c r="K28" s="1970">
        <f>SUM(K25:K27)</f>
        <v>4142</v>
      </c>
    </row>
    <row r="29" spans="1:13" s="566" customFormat="1" ht="16.5" customHeight="1">
      <c r="A29" s="657"/>
      <c r="B29" s="658"/>
      <c r="C29" s="676" t="s">
        <v>176</v>
      </c>
      <c r="D29" s="659">
        <f>D28*E29</f>
        <v>144</v>
      </c>
      <c r="E29" s="1975">
        <v>0.1</v>
      </c>
      <c r="H29" s="1562"/>
    </row>
    <row r="30" spans="1:13" s="566" customFormat="1" ht="22.5" customHeight="1">
      <c r="A30" s="657"/>
      <c r="B30" s="1981"/>
      <c r="C30" s="1982" t="s">
        <v>282</v>
      </c>
      <c r="D30" s="1983">
        <f>D28+D29</f>
        <v>1584</v>
      </c>
      <c r="E30" s="1984" t="s">
        <v>285</v>
      </c>
      <c r="H30" s="1562"/>
    </row>
    <row r="31" spans="1:13" s="566" customFormat="1" ht="16.5" customHeight="1">
      <c r="B31" s="669"/>
      <c r="H31" s="1560"/>
    </row>
    <row r="32" spans="1:13" s="566" customFormat="1" ht="16.5" customHeight="1">
      <c r="B32" s="593"/>
      <c r="D32" s="670" t="s">
        <v>56</v>
      </c>
      <c r="E32" s="671">
        <f>F8</f>
        <v>43133</v>
      </c>
      <c r="H32" s="1563"/>
    </row>
    <row r="33" spans="1:8" s="566" customFormat="1" ht="16.5" customHeight="1">
      <c r="B33" s="593"/>
      <c r="H33" s="1563"/>
    </row>
    <row r="34" spans="1:8" s="566" customFormat="1">
      <c r="A34" s="589"/>
      <c r="F34" s="595"/>
      <c r="H34" s="1563"/>
    </row>
    <row r="35" spans="1:8" s="566" customFormat="1" ht="18.75" customHeight="1">
      <c r="A35" s="589"/>
      <c r="E35" s="596"/>
      <c r="F35" s="580"/>
      <c r="H35" s="1563"/>
    </row>
    <row r="36" spans="1:8" s="566" customFormat="1" ht="71.25" customHeight="1">
      <c r="A36" s="589"/>
      <c r="B36" s="597"/>
      <c r="C36" s="580"/>
      <c r="D36" s="528"/>
      <c r="E36" s="598"/>
      <c r="H36" s="1563"/>
    </row>
    <row r="37" spans="1:8" s="566" customFormat="1" ht="16.5" customHeight="1">
      <c r="A37" s="599"/>
      <c r="B37" s="600" t="s">
        <v>62</v>
      </c>
      <c r="C37" s="601" t="s">
        <v>223</v>
      </c>
      <c r="D37" s="602"/>
      <c r="E37" s="602"/>
      <c r="F37" s="602"/>
      <c r="H37" s="1563"/>
    </row>
    <row r="38" spans="1:8" s="566" customFormat="1" ht="18.75" customHeight="1">
      <c r="A38" s="603"/>
      <c r="B38" s="604" t="s">
        <v>279</v>
      </c>
      <c r="C38" s="605"/>
      <c r="D38" s="605"/>
      <c r="E38" s="606"/>
      <c r="F38" s="607"/>
      <c r="H38" s="1563"/>
    </row>
    <row r="39" spans="1:8" s="566" customFormat="1" ht="18.75" customHeight="1">
      <c r="A39" s="608"/>
      <c r="B39" s="609" t="s">
        <v>280</v>
      </c>
      <c r="C39" s="610"/>
      <c r="D39" s="611"/>
      <c r="E39" s="612"/>
      <c r="F39" s="613"/>
      <c r="H39" s="1563"/>
    </row>
    <row r="40" spans="1:8" s="566" customFormat="1" ht="17.25" customHeight="1">
      <c r="A40" s="540"/>
      <c r="H40" s="1563"/>
    </row>
    <row r="41" spans="1:8" s="615" customFormat="1" ht="12.75">
      <c r="A41" s="614"/>
      <c r="B41" s="566"/>
      <c r="C41" s="566"/>
      <c r="D41" s="566"/>
      <c r="E41" s="566"/>
      <c r="F41" s="566"/>
      <c r="H41" s="1564"/>
    </row>
    <row r="42" spans="1:8" s="615" customFormat="1" ht="33" customHeight="1">
      <c r="A42" s="616"/>
      <c r="B42" s="566"/>
      <c r="C42" s="566"/>
      <c r="D42" s="566"/>
      <c r="E42" s="566"/>
      <c r="F42" s="566"/>
      <c r="H42" s="1564"/>
    </row>
    <row r="43" spans="1:8" s="615" customFormat="1" ht="12.75">
      <c r="A43" s="616"/>
      <c r="C43" s="566"/>
      <c r="D43" s="566"/>
      <c r="E43" s="566"/>
      <c r="F43" s="566"/>
      <c r="H43" s="1564"/>
    </row>
    <row r="44" spans="1:8" s="615" customFormat="1" ht="12.75">
      <c r="A44" s="616"/>
      <c r="B44" s="566"/>
      <c r="C44" s="566"/>
      <c r="D44" s="566"/>
      <c r="E44" s="566"/>
      <c r="F44" s="566"/>
      <c r="H44" s="1564"/>
    </row>
    <row r="45" spans="1:8" s="615" customFormat="1" ht="12.75">
      <c r="A45" s="617"/>
      <c r="B45" s="566"/>
      <c r="C45" s="566"/>
      <c r="D45" s="566"/>
      <c r="E45" s="566"/>
      <c r="F45" s="566"/>
      <c r="H45" s="1564"/>
    </row>
    <row r="46" spans="1:8" s="615" customFormat="1" ht="12.75">
      <c r="A46" s="566"/>
      <c r="B46" s="566"/>
      <c r="C46" s="566"/>
      <c r="D46" s="566"/>
      <c r="E46" s="566"/>
      <c r="F46" s="566"/>
      <c r="H46" s="1564"/>
    </row>
    <row r="47" spans="1:8" s="615" customFormat="1" ht="16.5">
      <c r="A47" s="566"/>
      <c r="B47" s="581"/>
      <c r="C47" s="581"/>
      <c r="D47" s="581"/>
      <c r="E47" s="618"/>
      <c r="F47" s="619"/>
      <c r="H47" s="1564"/>
    </row>
    <row r="48" spans="1:8" s="615" customFormat="1">
      <c r="A48" s="566"/>
      <c r="B48" s="620"/>
      <c r="C48" s="566"/>
      <c r="D48" s="566"/>
      <c r="E48" s="566"/>
      <c r="F48" s="566"/>
      <c r="H48" s="1564"/>
    </row>
    <row r="49" spans="1:8" s="615" customFormat="1">
      <c r="A49" s="616"/>
      <c r="B49" s="566"/>
      <c r="C49" s="621"/>
      <c r="D49" s="566"/>
      <c r="E49" s="566"/>
      <c r="F49" s="566"/>
      <c r="H49" s="1564"/>
    </row>
    <row r="50" spans="1:8" s="615" customFormat="1" ht="12.75">
      <c r="A50" s="616"/>
      <c r="B50" s="566"/>
      <c r="C50" s="566"/>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c r="A54" s="592"/>
      <c r="B54" s="592"/>
      <c r="C54" s="592"/>
      <c r="D54" s="592"/>
      <c r="E54" s="592"/>
      <c r="F54" s="592"/>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sheetData>
  <pageMargins left="0.56000000000000005" right="0.21" top="0.27559055118110237" bottom="0.55118110236220474" header="0.15748031496062992" footer="0.19685039370078741"/>
  <pageSetup paperSize="9" orientation="portrait" r:id="rId1"/>
  <headerFooter>
    <oddFooter xml:space="preserve">&amp;L&amp;8​
ctp architectes, sas_Siret 50772925900022 RCS Beziers - N° TVA intracommunautaire : FR87 507 729 259 - APE : 7111Z
Inscrit au tableau régional de l'ordre des architectes : Languedoc Roussillon N° S12588 /  MAF N° 257773N11 </oddFooter>
  </headerFooter>
  <drawing r:id="rId2"/>
</worksheet>
</file>

<file path=xl/worksheets/sheet7.xml><?xml version="1.0" encoding="utf-8"?>
<worksheet xmlns="http://schemas.openxmlformats.org/spreadsheetml/2006/main" xmlns:r="http://schemas.openxmlformats.org/officeDocument/2006/relationships">
  <dimension ref="A1:M59"/>
  <sheetViews>
    <sheetView topLeftCell="A20" workbookViewId="0">
      <selection activeCell="O36" sqref="O36"/>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1" s="528" customFormat="1" ht="58.5" customHeight="1">
      <c r="A1" s="547"/>
      <c r="B1" s="2031" t="s">
        <v>1121</v>
      </c>
      <c r="C1" s="548"/>
      <c r="D1" s="549"/>
      <c r="E1" s="548"/>
      <c r="F1" s="550"/>
      <c r="H1" s="1559"/>
    </row>
    <row r="2" spans="1:11" s="528" customFormat="1" ht="22.5" customHeight="1">
      <c r="A2" s="552"/>
      <c r="B2" s="553" t="s">
        <v>213</v>
      </c>
      <c r="C2" s="554" t="s">
        <v>367</v>
      </c>
      <c r="D2" s="555"/>
      <c r="E2" s="1956"/>
      <c r="F2" s="556"/>
      <c r="H2" s="1559"/>
    </row>
    <row r="3" spans="1:11" s="528" customFormat="1" ht="31.5" customHeight="1">
      <c r="A3" s="557"/>
      <c r="B3" s="558" t="s">
        <v>43</v>
      </c>
      <c r="C3" s="559" t="s">
        <v>195</v>
      </c>
      <c r="D3" s="560"/>
      <c r="E3" s="531"/>
      <c r="F3" s="561"/>
      <c r="H3" s="1559"/>
    </row>
    <row r="4" spans="1:11" s="528" customFormat="1" ht="18.75" customHeight="1">
      <c r="A4" s="562" t="s">
        <v>39</v>
      </c>
      <c r="B4" s="563" t="s">
        <v>67</v>
      </c>
      <c r="C4" s="463" t="s">
        <v>205</v>
      </c>
      <c r="D4" s="564" t="s">
        <v>132</v>
      </c>
      <c r="E4" s="565"/>
      <c r="F4" s="548"/>
      <c r="G4" s="566"/>
      <c r="H4" s="1559"/>
    </row>
    <row r="5" spans="1:11" s="528" customFormat="1" ht="18" customHeight="1">
      <c r="A5" s="567" t="s">
        <v>278</v>
      </c>
      <c r="C5" s="550"/>
      <c r="D5" s="568" t="s">
        <v>130</v>
      </c>
      <c r="G5" s="566"/>
      <c r="H5" s="1559"/>
    </row>
    <row r="6" spans="1:11" s="528" customFormat="1" ht="18" customHeight="1">
      <c r="A6" s="569" t="s">
        <v>110</v>
      </c>
      <c r="B6" s="531"/>
      <c r="C6" s="570"/>
      <c r="D6" s="571" t="s">
        <v>131</v>
      </c>
      <c r="E6" s="531"/>
      <c r="F6" s="572"/>
      <c r="G6" s="566"/>
      <c r="H6" s="1559"/>
    </row>
    <row r="7" spans="1:11" s="528" customFormat="1" ht="14.25" customHeight="1">
      <c r="A7" s="566"/>
      <c r="D7" s="573"/>
      <c r="F7" s="574"/>
      <c r="G7" s="566"/>
      <c r="H7" s="1559"/>
    </row>
    <row r="8" spans="1:11" ht="18.75" customHeight="1">
      <c r="A8" s="575"/>
      <c r="B8" s="576"/>
      <c r="C8" s="577"/>
      <c r="D8" s="577"/>
      <c r="E8" s="1979" t="s">
        <v>52</v>
      </c>
      <c r="F8" s="1980">
        <v>43154</v>
      </c>
    </row>
    <row r="9" spans="1:11" ht="17.25" customHeight="1">
      <c r="A9" s="581"/>
      <c r="B9" s="582"/>
      <c r="C9" s="566"/>
      <c r="D9" s="583"/>
      <c r="E9" s="584" t="s">
        <v>176</v>
      </c>
      <c r="F9" s="585">
        <v>0.1</v>
      </c>
    </row>
    <row r="10" spans="1:11" ht="9.75" customHeight="1">
      <c r="C10" s="586"/>
      <c r="D10" s="587"/>
      <c r="K10" s="588"/>
    </row>
    <row r="11" spans="1:11" ht="19.5" customHeight="1">
      <c r="A11" s="646" t="s">
        <v>218</v>
      </c>
      <c r="B11" s="647" t="s">
        <v>217</v>
      </c>
      <c r="C11" s="533" t="s">
        <v>0</v>
      </c>
      <c r="D11" s="648" t="s">
        <v>219</v>
      </c>
      <c r="E11" s="529" t="s">
        <v>277</v>
      </c>
      <c r="F11" s="529" t="s">
        <v>239</v>
      </c>
      <c r="G11" s="589"/>
    </row>
    <row r="12" spans="1:11" ht="15" customHeight="1">
      <c r="A12" s="649" t="s">
        <v>44</v>
      </c>
      <c r="B12" s="1673" t="s">
        <v>216</v>
      </c>
      <c r="C12" s="1976">
        <v>350</v>
      </c>
      <c r="D12" s="1977">
        <v>1</v>
      </c>
      <c r="E12" s="1549">
        <f>C12*D12</f>
        <v>350</v>
      </c>
      <c r="F12" s="1978">
        <f>(E12*0.1)+E12</f>
        <v>385</v>
      </c>
    </row>
    <row r="13" spans="1:11" ht="15" customHeight="1">
      <c r="A13" s="650" t="s">
        <v>4</v>
      </c>
      <c r="B13" s="622" t="s">
        <v>45</v>
      </c>
      <c r="C13" s="1970">
        <v>480</v>
      </c>
      <c r="D13" s="628">
        <v>1</v>
      </c>
      <c r="E13" s="632">
        <f t="shared" ref="E13:E23" si="0">C13*D13</f>
        <v>480</v>
      </c>
      <c r="F13" s="633">
        <f t="shared" ref="F13:F23" si="1">(E13*0.1)+E13</f>
        <v>528</v>
      </c>
    </row>
    <row r="14" spans="1:11" ht="15" customHeight="1">
      <c r="A14" s="651" t="s">
        <v>108</v>
      </c>
      <c r="B14" s="622" t="s">
        <v>112</v>
      </c>
      <c r="C14" s="629">
        <v>960</v>
      </c>
      <c r="D14" s="628">
        <v>1</v>
      </c>
      <c r="E14" s="632">
        <f t="shared" si="0"/>
        <v>960</v>
      </c>
      <c r="F14" s="633">
        <f t="shared" si="1"/>
        <v>1056</v>
      </c>
      <c r="I14" s="589"/>
    </row>
    <row r="15" spans="1:11" ht="15" customHeight="1">
      <c r="A15" s="651" t="s">
        <v>113</v>
      </c>
      <c r="B15" s="622" t="s">
        <v>215</v>
      </c>
      <c r="C15" s="629">
        <v>1440</v>
      </c>
      <c r="D15" s="628">
        <v>1</v>
      </c>
      <c r="E15" s="632">
        <f t="shared" si="0"/>
        <v>1440</v>
      </c>
      <c r="F15" s="633">
        <f t="shared" si="1"/>
        <v>1584</v>
      </c>
    </row>
    <row r="16" spans="1:11" ht="15" customHeight="1">
      <c r="A16" s="651" t="s">
        <v>6</v>
      </c>
      <c r="B16" s="622" t="s">
        <v>5</v>
      </c>
      <c r="C16" s="629">
        <v>960</v>
      </c>
      <c r="D16" s="628">
        <v>1</v>
      </c>
      <c r="E16" s="632">
        <f t="shared" si="0"/>
        <v>960</v>
      </c>
      <c r="F16" s="633">
        <f t="shared" si="1"/>
        <v>1056</v>
      </c>
    </row>
    <row r="17" spans="1:13" ht="16.5" customHeight="1">
      <c r="A17" s="651" t="s">
        <v>7</v>
      </c>
      <c r="B17" s="622" t="s">
        <v>70</v>
      </c>
      <c r="C17" s="629">
        <v>1440</v>
      </c>
      <c r="D17" s="628">
        <v>0.8</v>
      </c>
      <c r="E17" s="632">
        <f t="shared" si="0"/>
        <v>1152</v>
      </c>
      <c r="F17" s="633">
        <f t="shared" si="1"/>
        <v>1267.2</v>
      </c>
    </row>
    <row r="18" spans="1:13" ht="16.5" customHeight="1">
      <c r="A18" s="652" t="s">
        <v>9</v>
      </c>
      <c r="B18" s="625" t="s">
        <v>8</v>
      </c>
      <c r="C18" s="630">
        <v>480</v>
      </c>
      <c r="D18" s="631">
        <v>0.5</v>
      </c>
      <c r="E18" s="634">
        <f t="shared" si="0"/>
        <v>240</v>
      </c>
      <c r="F18" s="635">
        <f t="shared" si="1"/>
        <v>264</v>
      </c>
    </row>
    <row r="19" spans="1:13" ht="16.5" customHeight="1">
      <c r="A19" s="2026" t="s">
        <v>1120</v>
      </c>
      <c r="B19" s="1957" t="s">
        <v>1119</v>
      </c>
      <c r="C19" s="2027">
        <v>250</v>
      </c>
      <c r="D19" s="2028">
        <v>1</v>
      </c>
      <c r="E19" s="2029">
        <f>C19*D19</f>
        <v>250</v>
      </c>
      <c r="F19" s="2030">
        <f>(E19*0.1)+E19</f>
        <v>275</v>
      </c>
    </row>
    <row r="20" spans="1:13" ht="18.75" customHeight="1">
      <c r="A20" s="653" t="s">
        <v>11</v>
      </c>
      <c r="B20" s="622" t="s">
        <v>10</v>
      </c>
      <c r="C20" s="624">
        <v>288</v>
      </c>
      <c r="D20" s="623">
        <v>0</v>
      </c>
      <c r="E20" s="632">
        <f t="shared" si="0"/>
        <v>0</v>
      </c>
      <c r="F20" s="633">
        <f t="shared" si="1"/>
        <v>0</v>
      </c>
      <c r="G20" s="589"/>
    </row>
    <row r="21" spans="1:13" ht="16.5" customHeight="1">
      <c r="A21" s="653" t="s">
        <v>12</v>
      </c>
      <c r="B21" s="654" t="s">
        <v>31</v>
      </c>
      <c r="C21" s="624">
        <v>3072</v>
      </c>
      <c r="D21" s="623">
        <v>0</v>
      </c>
      <c r="E21" s="632">
        <f t="shared" si="0"/>
        <v>0</v>
      </c>
      <c r="F21" s="633">
        <f t="shared" si="1"/>
        <v>0</v>
      </c>
      <c r="I21" s="589"/>
    </row>
    <row r="22" spans="1:13" ht="16.5" customHeight="1">
      <c r="A22" s="653" t="s">
        <v>14</v>
      </c>
      <c r="B22" s="654" t="s">
        <v>13</v>
      </c>
      <c r="C22" s="624">
        <v>192</v>
      </c>
      <c r="D22" s="623">
        <v>0</v>
      </c>
      <c r="E22" s="632">
        <f t="shared" si="0"/>
        <v>0</v>
      </c>
      <c r="F22" s="633">
        <f t="shared" si="1"/>
        <v>0</v>
      </c>
    </row>
    <row r="23" spans="1:13" ht="16.5" customHeight="1">
      <c r="A23" s="655" t="s">
        <v>16</v>
      </c>
      <c r="B23" s="656" t="s">
        <v>15</v>
      </c>
      <c r="C23" s="626">
        <v>288</v>
      </c>
      <c r="D23" s="627">
        <v>0</v>
      </c>
      <c r="E23" s="634">
        <f t="shared" si="0"/>
        <v>0</v>
      </c>
      <c r="F23" s="635">
        <f t="shared" si="1"/>
        <v>0</v>
      </c>
      <c r="G23" s="589"/>
      <c r="J23" s="589"/>
      <c r="K23" s="589"/>
      <c r="L23" s="589"/>
      <c r="M23" s="589"/>
    </row>
    <row r="24" spans="1:13" ht="16.5" customHeight="1">
      <c r="A24" s="657"/>
      <c r="B24" s="658" t="s">
        <v>221</v>
      </c>
      <c r="C24" s="624">
        <f>SUM(C12:C23)</f>
        <v>10200</v>
      </c>
      <c r="D24" s="1594" t="s">
        <v>1112</v>
      </c>
      <c r="E24" s="660">
        <f>SUM(E12:E23)</f>
        <v>5832</v>
      </c>
      <c r="F24" s="661">
        <f>(E24*0.1)+E24</f>
        <v>6415.2</v>
      </c>
      <c r="J24" s="589"/>
      <c r="K24" s="589"/>
      <c r="L24" s="589"/>
      <c r="M24" s="589"/>
    </row>
    <row r="25" spans="1:13" ht="22.5" customHeight="1">
      <c r="A25" s="657"/>
      <c r="B25" s="657"/>
      <c r="C25" s="662"/>
      <c r="D25" s="663"/>
      <c r="E25" s="664"/>
      <c r="F25" s="665"/>
      <c r="J25" s="589"/>
      <c r="K25" s="586"/>
      <c r="L25" s="589"/>
      <c r="M25" s="589"/>
    </row>
    <row r="26" spans="1:13" ht="15" customHeight="1">
      <c r="A26" s="657"/>
      <c r="B26" s="658" t="str">
        <f>B2</f>
        <v>SITUATION N° 170530</v>
      </c>
      <c r="C26" s="666" t="str">
        <f>C2</f>
        <v>5</v>
      </c>
      <c r="D26" s="663"/>
      <c r="E26" s="667"/>
      <c r="F26" s="665"/>
      <c r="H26" s="1561"/>
      <c r="J26" s="589"/>
      <c r="K26" s="2085"/>
      <c r="L26" s="589"/>
      <c r="M26" s="589"/>
    </row>
    <row r="27" spans="1:13" s="566" customFormat="1" ht="16.5" customHeight="1">
      <c r="A27" s="657"/>
      <c r="B27" s="678"/>
      <c r="C27" s="679" t="s">
        <v>221</v>
      </c>
      <c r="D27" s="672">
        <f>E24</f>
        <v>5832</v>
      </c>
      <c r="E27" s="673"/>
      <c r="H27" s="1562"/>
      <c r="K27" s="1970"/>
    </row>
    <row r="28" spans="1:13" s="566" customFormat="1" ht="16.5" customHeight="1">
      <c r="A28" s="657"/>
      <c r="B28" s="682"/>
      <c r="C28" s="1972" t="s">
        <v>1111</v>
      </c>
      <c r="D28" s="1973">
        <v>-5582</v>
      </c>
      <c r="E28" s="1670"/>
      <c r="H28" s="1562"/>
      <c r="K28" s="1970"/>
    </row>
    <row r="29" spans="1:13" s="566" customFormat="1" ht="16.5" customHeight="1">
      <c r="A29" s="657"/>
      <c r="B29" s="657"/>
      <c r="C29" s="676" t="s">
        <v>1110</v>
      </c>
      <c r="D29" s="659">
        <f>SUM(D27:D28)</f>
        <v>250</v>
      </c>
      <c r="E29" s="1974"/>
      <c r="H29" s="1562"/>
      <c r="I29" s="659"/>
      <c r="K29" s="1970"/>
    </row>
    <row r="30" spans="1:13" s="566" customFormat="1" ht="16.5" customHeight="1">
      <c r="A30" s="657"/>
      <c r="B30" s="658"/>
      <c r="C30" s="676" t="s">
        <v>176</v>
      </c>
      <c r="D30" s="659">
        <f>D29*E30</f>
        <v>25</v>
      </c>
      <c r="E30" s="1975">
        <v>0.1</v>
      </c>
      <c r="H30" s="1562"/>
    </row>
    <row r="31" spans="1:13" s="566" customFormat="1" ht="22.5" customHeight="1">
      <c r="A31" s="657"/>
      <c r="B31" s="1981"/>
      <c r="C31" s="1982" t="s">
        <v>282</v>
      </c>
      <c r="D31" s="1983">
        <f>D29+D30</f>
        <v>275</v>
      </c>
      <c r="E31" s="1984" t="s">
        <v>285</v>
      </c>
      <c r="H31" s="1562"/>
    </row>
    <row r="32" spans="1:13" s="566" customFormat="1" ht="16.5" customHeight="1">
      <c r="B32" s="669"/>
      <c r="H32" s="1560"/>
    </row>
    <row r="33" spans="1:8" s="566" customFormat="1" ht="16.5" customHeight="1">
      <c r="B33" s="593"/>
      <c r="D33" s="670" t="s">
        <v>56</v>
      </c>
      <c r="E33" s="671">
        <f>F8</f>
        <v>43154</v>
      </c>
      <c r="H33" s="1563"/>
    </row>
    <row r="34" spans="1:8" s="566" customFormat="1" ht="16.5" customHeight="1">
      <c r="B34" s="593"/>
      <c r="H34" s="1563"/>
    </row>
    <row r="35" spans="1:8" s="566" customFormat="1">
      <c r="A35" s="589"/>
      <c r="F35" s="595"/>
      <c r="H35" s="1563"/>
    </row>
    <row r="36" spans="1:8" s="566" customFormat="1" ht="18.75" customHeight="1">
      <c r="A36" s="589"/>
      <c r="E36" s="596"/>
      <c r="F36" s="580"/>
      <c r="H36" s="1563"/>
    </row>
    <row r="37" spans="1:8" s="566" customFormat="1" ht="71.25" customHeight="1">
      <c r="A37" s="589"/>
      <c r="B37" s="597"/>
      <c r="C37" s="580"/>
      <c r="D37" s="528"/>
      <c r="E37" s="598"/>
      <c r="H37" s="1563"/>
    </row>
    <row r="38" spans="1:8" s="566" customFormat="1" ht="16.5" customHeight="1">
      <c r="A38" s="599"/>
      <c r="B38" s="600" t="s">
        <v>62</v>
      </c>
      <c r="C38" s="601" t="s">
        <v>223</v>
      </c>
      <c r="D38" s="602"/>
      <c r="E38" s="602"/>
      <c r="F38" s="602"/>
      <c r="H38" s="1563"/>
    </row>
    <row r="39" spans="1:8" s="566" customFormat="1" ht="18.75" customHeight="1">
      <c r="A39" s="603"/>
      <c r="B39" s="604" t="s">
        <v>279</v>
      </c>
      <c r="C39" s="605"/>
      <c r="D39" s="605"/>
      <c r="E39" s="606"/>
      <c r="F39" s="607"/>
      <c r="H39" s="1563"/>
    </row>
    <row r="40" spans="1:8" s="566" customFormat="1" ht="18.75" customHeight="1">
      <c r="A40" s="608"/>
      <c r="B40" s="609" t="s">
        <v>280</v>
      </c>
      <c r="C40" s="610"/>
      <c r="D40" s="611"/>
      <c r="E40" s="612"/>
      <c r="F40" s="613"/>
      <c r="H40" s="1563"/>
    </row>
    <row r="41" spans="1:8" s="566" customFormat="1" ht="17.25" customHeight="1">
      <c r="A41" s="540"/>
      <c r="H41" s="1563"/>
    </row>
    <row r="42" spans="1:8" s="615" customFormat="1" ht="12.75">
      <c r="A42" s="614"/>
      <c r="B42" s="566"/>
      <c r="C42" s="566"/>
      <c r="D42" s="566"/>
      <c r="E42" s="566"/>
      <c r="F42" s="566"/>
      <c r="H42" s="1564"/>
    </row>
    <row r="43" spans="1:8" s="615" customFormat="1" ht="33" customHeight="1">
      <c r="A43" s="616"/>
      <c r="B43" s="566"/>
      <c r="C43" s="566"/>
      <c r="D43" s="566"/>
      <c r="E43" s="566"/>
      <c r="F43" s="566"/>
      <c r="H43" s="1564"/>
    </row>
    <row r="44" spans="1:8" s="615" customFormat="1" ht="12.75">
      <c r="A44" s="616"/>
      <c r="C44" s="566"/>
      <c r="D44" s="566"/>
      <c r="E44" s="566"/>
      <c r="F44" s="566"/>
      <c r="H44" s="1564"/>
    </row>
    <row r="45" spans="1:8" s="615" customFormat="1" ht="12.75">
      <c r="A45" s="616"/>
      <c r="B45" s="566"/>
      <c r="C45" s="566"/>
      <c r="D45" s="566"/>
      <c r="E45" s="566"/>
      <c r="F45" s="566"/>
      <c r="H45" s="1564"/>
    </row>
    <row r="46" spans="1:8" s="615" customFormat="1" ht="12.75">
      <c r="A46" s="617"/>
      <c r="B46" s="566"/>
      <c r="C46" s="566"/>
      <c r="D46" s="566"/>
      <c r="E46" s="566"/>
      <c r="F46" s="566"/>
      <c r="H46" s="1564"/>
    </row>
    <row r="47" spans="1:8" s="615" customFormat="1" ht="12.75">
      <c r="A47" s="566"/>
      <c r="B47" s="566"/>
      <c r="C47" s="566"/>
      <c r="D47" s="566"/>
      <c r="E47" s="566"/>
      <c r="F47" s="566"/>
      <c r="H47" s="1564"/>
    </row>
    <row r="48" spans="1:8" s="615" customFormat="1" ht="16.5">
      <c r="A48" s="566"/>
      <c r="B48" s="581"/>
      <c r="C48" s="581"/>
      <c r="D48" s="581"/>
      <c r="E48" s="618"/>
      <c r="F48" s="619"/>
      <c r="H48" s="1564"/>
    </row>
    <row r="49" spans="1:8" s="615" customFormat="1">
      <c r="A49" s="566"/>
      <c r="B49" s="620"/>
      <c r="C49" s="566"/>
      <c r="D49" s="566"/>
      <c r="E49" s="566"/>
      <c r="F49" s="566"/>
      <c r="H49" s="1564"/>
    </row>
    <row r="50" spans="1:8" s="615" customFormat="1">
      <c r="A50" s="616"/>
      <c r="B50" s="566"/>
      <c r="C50" s="621"/>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s="615" customFormat="1" ht="12.75">
      <c r="A54" s="616"/>
      <c r="B54" s="566"/>
      <c r="C54" s="566"/>
      <c r="D54" s="566"/>
      <c r="E54" s="566"/>
      <c r="F54" s="566"/>
      <c r="H54" s="1564"/>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row r="59" spans="1:8">
      <c r="A59" s="592"/>
      <c r="B59" s="592"/>
      <c r="C59" s="592"/>
      <c r="D59" s="592"/>
      <c r="E59" s="592"/>
      <c r="F59" s="592"/>
    </row>
  </sheetData>
  <pageMargins left="0.56999999999999995" right="0.23622047244094491" top="0.23622047244094491" bottom="0.51181102362204722" header="0.15748031496062992" footer="0.19685039370078741"/>
  <pageSetup paperSize="9" orientation="portrait" r:id="rId1"/>
  <headerFooter>
    <oddFooter xml:space="preserve">&amp;L&amp;8​
ctp architectes, sas_Siret 50772925900022 RCS Beziers - N° TVA intracommunautaire : FR87 507 729 259 - APE : 7111Z
Inscrit au tableau régional de l'ordre des architectes : Languedoc Roussillon N° S12588 /  MAF N° 257773N11 </oddFooter>
  </headerFooter>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dimension ref="A1:M59"/>
  <sheetViews>
    <sheetView topLeftCell="A7" workbookViewId="0">
      <selection activeCell="K35" sqref="A1:IV65536"/>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1" s="528" customFormat="1" ht="58.5" customHeight="1">
      <c r="A1" s="547"/>
      <c r="B1" s="2031"/>
      <c r="C1" s="548"/>
      <c r="D1" s="549"/>
      <c r="E1" s="548"/>
      <c r="F1" s="550"/>
      <c r="H1" s="1559"/>
    </row>
    <row r="2" spans="1:11" s="528" customFormat="1" ht="22.5" customHeight="1">
      <c r="A2" s="552"/>
      <c r="B2" s="553" t="s">
        <v>213</v>
      </c>
      <c r="C2" s="554" t="s">
        <v>365</v>
      </c>
      <c r="D2" s="555"/>
      <c r="E2" s="1956"/>
      <c r="F2" s="556"/>
      <c r="H2" s="1559"/>
    </row>
    <row r="3" spans="1:11" s="528" customFormat="1" ht="31.5" customHeight="1">
      <c r="A3" s="557"/>
      <c r="B3" s="558" t="s">
        <v>43</v>
      </c>
      <c r="C3" s="559" t="s">
        <v>195</v>
      </c>
      <c r="D3" s="560"/>
      <c r="E3" s="531"/>
      <c r="F3" s="561"/>
      <c r="H3" s="1559"/>
    </row>
    <row r="4" spans="1:11" s="528" customFormat="1" ht="18.75" customHeight="1">
      <c r="A4" s="562" t="s">
        <v>39</v>
      </c>
      <c r="B4" s="563" t="s">
        <v>67</v>
      </c>
      <c r="C4" s="463" t="s">
        <v>205</v>
      </c>
      <c r="D4" s="564" t="s">
        <v>132</v>
      </c>
      <c r="E4" s="565"/>
      <c r="F4" s="548"/>
      <c r="G4" s="566"/>
      <c r="H4" s="1559"/>
    </row>
    <row r="5" spans="1:11" s="528" customFormat="1" ht="18" customHeight="1">
      <c r="A5" s="567" t="s">
        <v>278</v>
      </c>
      <c r="C5" s="550"/>
      <c r="D5" s="568" t="s">
        <v>130</v>
      </c>
      <c r="G5" s="566"/>
      <c r="H5" s="1559"/>
    </row>
    <row r="6" spans="1:11" s="528" customFormat="1" ht="18" customHeight="1">
      <c r="A6" s="569" t="s">
        <v>110</v>
      </c>
      <c r="B6" s="531"/>
      <c r="C6" s="570"/>
      <c r="D6" s="571" t="s">
        <v>131</v>
      </c>
      <c r="E6" s="531"/>
      <c r="F6" s="572"/>
      <c r="G6" s="566"/>
      <c r="H6" s="1559"/>
    </row>
    <row r="7" spans="1:11" s="528" customFormat="1" ht="14.25" customHeight="1">
      <c r="A7" s="566"/>
      <c r="D7" s="573"/>
      <c r="F7" s="574"/>
      <c r="G7" s="566"/>
      <c r="H7" s="1559"/>
    </row>
    <row r="8" spans="1:11" ht="18.75" customHeight="1">
      <c r="A8" s="575"/>
      <c r="B8" s="576"/>
      <c r="C8" s="577"/>
      <c r="D8" s="577"/>
      <c r="E8" s="1979" t="s">
        <v>52</v>
      </c>
      <c r="F8" s="1980">
        <v>43168</v>
      </c>
    </row>
    <row r="9" spans="1:11" ht="17.25" customHeight="1">
      <c r="A9" s="581"/>
      <c r="B9" s="582"/>
      <c r="C9" s="566"/>
      <c r="D9" s="583"/>
      <c r="E9" s="584" t="s">
        <v>176</v>
      </c>
      <c r="F9" s="585">
        <v>0.1</v>
      </c>
    </row>
    <row r="10" spans="1:11" ht="9.75" customHeight="1">
      <c r="C10" s="586"/>
      <c r="D10" s="587"/>
      <c r="K10" s="588"/>
    </row>
    <row r="11" spans="1:11" ht="19.5" customHeight="1">
      <c r="A11" s="646" t="s">
        <v>218</v>
      </c>
      <c r="B11" s="647" t="s">
        <v>217</v>
      </c>
      <c r="C11" s="533" t="s">
        <v>0</v>
      </c>
      <c r="D11" s="648" t="s">
        <v>219</v>
      </c>
      <c r="E11" s="529" t="s">
        <v>277</v>
      </c>
      <c r="F11" s="529" t="s">
        <v>239</v>
      </c>
      <c r="G11" s="589"/>
    </row>
    <row r="12" spans="1:11" ht="15" customHeight="1">
      <c r="A12" s="2082" t="s">
        <v>44</v>
      </c>
      <c r="B12" s="1673" t="s">
        <v>216</v>
      </c>
      <c r="C12" s="1976">
        <v>350</v>
      </c>
      <c r="D12" s="1977">
        <v>1</v>
      </c>
      <c r="E12" s="1549">
        <f>C12*D12</f>
        <v>350</v>
      </c>
      <c r="F12" s="1978">
        <f>(E12*0.1)+E12</f>
        <v>385</v>
      </c>
    </row>
    <row r="13" spans="1:11" ht="15" customHeight="1">
      <c r="A13" s="650" t="s">
        <v>4</v>
      </c>
      <c r="B13" s="622" t="s">
        <v>45</v>
      </c>
      <c r="C13" s="1970">
        <v>480</v>
      </c>
      <c r="D13" s="628">
        <v>1</v>
      </c>
      <c r="E13" s="632">
        <f t="shared" ref="E13:E23" si="0">C13*D13</f>
        <v>480</v>
      </c>
      <c r="F13" s="633">
        <f t="shared" ref="F13:F23" si="1">(E13*0.1)+E13</f>
        <v>528</v>
      </c>
    </row>
    <row r="14" spans="1:11" ht="15" customHeight="1">
      <c r="A14" s="650" t="s">
        <v>108</v>
      </c>
      <c r="B14" s="622" t="s">
        <v>112</v>
      </c>
      <c r="C14" s="629">
        <v>960</v>
      </c>
      <c r="D14" s="628">
        <v>1</v>
      </c>
      <c r="E14" s="632">
        <f t="shared" si="0"/>
        <v>960</v>
      </c>
      <c r="F14" s="633">
        <f t="shared" si="1"/>
        <v>1056</v>
      </c>
      <c r="I14" s="589"/>
    </row>
    <row r="15" spans="1:11" ht="15" customHeight="1">
      <c r="A15" s="650" t="s">
        <v>113</v>
      </c>
      <c r="B15" s="622" t="s">
        <v>215</v>
      </c>
      <c r="C15" s="629">
        <v>1440</v>
      </c>
      <c r="D15" s="628">
        <v>1</v>
      </c>
      <c r="E15" s="632">
        <f t="shared" si="0"/>
        <v>1440</v>
      </c>
      <c r="F15" s="633">
        <f t="shared" si="1"/>
        <v>1584</v>
      </c>
    </row>
    <row r="16" spans="1:11" ht="15" customHeight="1">
      <c r="A16" s="650" t="s">
        <v>6</v>
      </c>
      <c r="B16" s="622" t="s">
        <v>5</v>
      </c>
      <c r="C16" s="629">
        <v>960</v>
      </c>
      <c r="D16" s="628">
        <v>1</v>
      </c>
      <c r="E16" s="632">
        <f t="shared" si="0"/>
        <v>960</v>
      </c>
      <c r="F16" s="633">
        <f t="shared" si="1"/>
        <v>1056</v>
      </c>
    </row>
    <row r="17" spans="1:13" ht="16.5" customHeight="1">
      <c r="A17" s="650" t="s">
        <v>7</v>
      </c>
      <c r="B17" s="622" t="s">
        <v>70</v>
      </c>
      <c r="C17" s="629">
        <v>1440</v>
      </c>
      <c r="D17" s="628">
        <v>1</v>
      </c>
      <c r="E17" s="632">
        <f t="shared" si="0"/>
        <v>1440</v>
      </c>
      <c r="F17" s="633">
        <f t="shared" si="1"/>
        <v>1584</v>
      </c>
      <c r="K17" s="589"/>
    </row>
    <row r="18" spans="1:13" ht="16.5" customHeight="1">
      <c r="A18" s="2083" t="s">
        <v>9</v>
      </c>
      <c r="B18" s="622" t="s">
        <v>8</v>
      </c>
      <c r="C18" s="629">
        <v>480</v>
      </c>
      <c r="D18" s="628">
        <v>1</v>
      </c>
      <c r="E18" s="632">
        <f t="shared" si="0"/>
        <v>480</v>
      </c>
      <c r="F18" s="633">
        <f t="shared" si="1"/>
        <v>528</v>
      </c>
    </row>
    <row r="19" spans="1:13" ht="16.5" customHeight="1">
      <c r="A19" s="2084" t="s">
        <v>1120</v>
      </c>
      <c r="B19" s="622" t="s">
        <v>1119</v>
      </c>
      <c r="C19" s="1970">
        <v>250</v>
      </c>
      <c r="D19" s="628">
        <v>1</v>
      </c>
      <c r="E19" s="632">
        <f>C19*D19</f>
        <v>250</v>
      </c>
      <c r="F19" s="633">
        <f>(E19*0.1)+E19</f>
        <v>275</v>
      </c>
    </row>
    <row r="20" spans="1:13" ht="18.75" customHeight="1">
      <c r="A20" s="650" t="s">
        <v>11</v>
      </c>
      <c r="B20" s="622" t="s">
        <v>10</v>
      </c>
      <c r="C20" s="624">
        <v>288</v>
      </c>
      <c r="D20" s="623">
        <v>1</v>
      </c>
      <c r="E20" s="632">
        <f t="shared" si="0"/>
        <v>288</v>
      </c>
      <c r="F20" s="633">
        <f t="shared" si="1"/>
        <v>316.8</v>
      </c>
      <c r="G20" s="589"/>
    </row>
    <row r="21" spans="1:13" ht="16.5" customHeight="1">
      <c r="A21" s="2083" t="s">
        <v>12</v>
      </c>
      <c r="B21" s="654" t="s">
        <v>31</v>
      </c>
      <c r="C21" s="624">
        <v>3072</v>
      </c>
      <c r="D21" s="623">
        <v>0.25</v>
      </c>
      <c r="E21" s="632">
        <f t="shared" si="0"/>
        <v>768</v>
      </c>
      <c r="F21" s="633">
        <f t="shared" si="1"/>
        <v>844.8</v>
      </c>
      <c r="I21" s="589"/>
    </row>
    <row r="22" spans="1:13" ht="16.5" customHeight="1">
      <c r="A22" s="653" t="s">
        <v>14</v>
      </c>
      <c r="B22" s="654" t="s">
        <v>13</v>
      </c>
      <c r="C22" s="624">
        <v>192</v>
      </c>
      <c r="D22" s="623">
        <v>0</v>
      </c>
      <c r="E22" s="632">
        <f t="shared" si="0"/>
        <v>0</v>
      </c>
      <c r="F22" s="633">
        <f t="shared" si="1"/>
        <v>0</v>
      </c>
    </row>
    <row r="23" spans="1:13" ht="16.5" customHeight="1">
      <c r="A23" s="655" t="s">
        <v>16</v>
      </c>
      <c r="B23" s="656" t="s">
        <v>15</v>
      </c>
      <c r="C23" s="626">
        <v>288</v>
      </c>
      <c r="D23" s="627">
        <v>0</v>
      </c>
      <c r="E23" s="634">
        <f t="shared" si="0"/>
        <v>0</v>
      </c>
      <c r="F23" s="635">
        <f t="shared" si="1"/>
        <v>0</v>
      </c>
      <c r="G23" s="589"/>
    </row>
    <row r="24" spans="1:13" ht="16.5" customHeight="1">
      <c r="A24" s="657"/>
      <c r="B24" s="658" t="s">
        <v>221</v>
      </c>
      <c r="C24" s="624">
        <f>SUM(C12:C23)</f>
        <v>10200</v>
      </c>
      <c r="D24" s="1594" t="s">
        <v>1112</v>
      </c>
      <c r="E24" s="660">
        <f>SUM(E12:E23)</f>
        <v>7416</v>
      </c>
      <c r="F24" s="661">
        <f>(E24*0.1)+E24</f>
        <v>8157.6</v>
      </c>
    </row>
    <row r="25" spans="1:13" ht="22.5" customHeight="1">
      <c r="A25" s="657"/>
      <c r="B25" s="657"/>
      <c r="C25" s="662"/>
      <c r="D25" s="663"/>
      <c r="E25" s="664"/>
      <c r="F25" s="665"/>
      <c r="K25" s="1692" t="s">
        <v>168</v>
      </c>
    </row>
    <row r="26" spans="1:13" ht="15" customHeight="1">
      <c r="A26" s="657"/>
      <c r="B26" s="658" t="str">
        <f>B2</f>
        <v>SITUATION N° 170530</v>
      </c>
      <c r="C26" s="666" t="str">
        <f>C2</f>
        <v>6</v>
      </c>
      <c r="D26" s="663"/>
      <c r="E26" s="667"/>
      <c r="F26" s="665"/>
      <c r="H26" s="1561"/>
      <c r="K26" s="1969">
        <v>830</v>
      </c>
      <c r="L26" s="580" t="s">
        <v>1107</v>
      </c>
    </row>
    <row r="27" spans="1:13" s="566" customFormat="1" ht="16.5" customHeight="1">
      <c r="A27" s="657"/>
      <c r="B27" s="678"/>
      <c r="C27" s="679" t="s">
        <v>221</v>
      </c>
      <c r="D27" s="672">
        <f>E24</f>
        <v>7416</v>
      </c>
      <c r="E27" s="673"/>
      <c r="H27" s="1562"/>
      <c r="K27" s="1970">
        <f>2174-K26</f>
        <v>1344</v>
      </c>
      <c r="L27" s="566" t="s">
        <v>1108</v>
      </c>
    </row>
    <row r="28" spans="1:13" s="566" customFormat="1" ht="16.5" customHeight="1">
      <c r="A28" s="657"/>
      <c r="B28" s="682"/>
      <c r="C28" s="1972" t="s">
        <v>1111</v>
      </c>
      <c r="D28" s="1973">
        <v>-5832</v>
      </c>
      <c r="E28" s="1670"/>
      <c r="H28" s="1562"/>
      <c r="K28" s="1970">
        <f>4142-2174</f>
        <v>1968</v>
      </c>
      <c r="L28" s="566" t="s">
        <v>1109</v>
      </c>
    </row>
    <row r="29" spans="1:13" s="566" customFormat="1" ht="16.5" customHeight="1">
      <c r="A29" s="657"/>
      <c r="B29" s="657"/>
      <c r="C29" s="676" t="s">
        <v>1110</v>
      </c>
      <c r="D29" s="659">
        <f>SUM(D27:D28)</f>
        <v>1584</v>
      </c>
      <c r="E29" s="1974"/>
      <c r="H29" s="1562"/>
      <c r="I29" s="659"/>
      <c r="K29" s="1970">
        <v>1440</v>
      </c>
      <c r="L29" s="566" t="s">
        <v>1133</v>
      </c>
    </row>
    <row r="30" spans="1:13" s="566" customFormat="1" ht="16.5" customHeight="1">
      <c r="A30" s="657"/>
      <c r="B30" s="658"/>
      <c r="C30" s="676" t="s">
        <v>176</v>
      </c>
      <c r="D30" s="659">
        <f>D29*E30</f>
        <v>158.4</v>
      </c>
      <c r="E30" s="1975">
        <v>0.1</v>
      </c>
      <c r="H30" s="1562"/>
      <c r="K30" s="1970">
        <v>250</v>
      </c>
      <c r="L30" s="566" t="s">
        <v>1134</v>
      </c>
    </row>
    <row r="31" spans="1:13" s="566" customFormat="1" ht="22.5" customHeight="1">
      <c r="A31" s="657"/>
      <c r="B31" s="1981"/>
      <c r="C31" s="1982" t="s">
        <v>282</v>
      </c>
      <c r="D31" s="1983">
        <f>D29+D30</f>
        <v>1742.4</v>
      </c>
      <c r="E31" s="1984" t="s">
        <v>285</v>
      </c>
      <c r="H31" s="1562"/>
    </row>
    <row r="32" spans="1:13" s="566" customFormat="1" ht="16.5" customHeight="1">
      <c r="B32" s="669"/>
      <c r="H32" s="1560"/>
      <c r="J32" s="1611"/>
      <c r="K32" s="1611"/>
      <c r="L32" s="1611"/>
      <c r="M32" s="1611"/>
    </row>
    <row r="33" spans="1:11" s="566" customFormat="1" ht="16.5" customHeight="1">
      <c r="B33" s="593"/>
      <c r="D33" s="670" t="s">
        <v>56</v>
      </c>
      <c r="E33" s="671">
        <f>F8</f>
        <v>43168</v>
      </c>
      <c r="H33" s="1563"/>
      <c r="K33" s="1970">
        <f>SUM(K26:K32)</f>
        <v>5832</v>
      </c>
    </row>
    <row r="34" spans="1:11" s="566" customFormat="1" ht="16.5" customHeight="1">
      <c r="B34" s="593"/>
      <c r="H34" s="1563"/>
    </row>
    <row r="35" spans="1:11" s="566" customFormat="1">
      <c r="A35" s="589"/>
      <c r="F35" s="595"/>
      <c r="H35" s="1563"/>
    </row>
    <row r="36" spans="1:11" s="566" customFormat="1" ht="18.75" customHeight="1">
      <c r="A36" s="589"/>
      <c r="E36" s="596"/>
      <c r="F36" s="580"/>
      <c r="H36" s="1563"/>
    </row>
    <row r="37" spans="1:11" s="566" customFormat="1" ht="57.75" customHeight="1">
      <c r="A37" s="589"/>
      <c r="B37" s="597"/>
      <c r="C37" s="580"/>
      <c r="D37" s="528"/>
      <c r="E37" s="598"/>
      <c r="H37" s="1563"/>
    </row>
    <row r="38" spans="1:11" s="566" customFormat="1" ht="16.5" customHeight="1">
      <c r="A38" s="599"/>
      <c r="B38" s="600" t="s">
        <v>62</v>
      </c>
      <c r="C38" s="601" t="s">
        <v>223</v>
      </c>
      <c r="D38" s="602"/>
      <c r="E38" s="602"/>
      <c r="F38" s="602"/>
      <c r="H38" s="1563"/>
    </row>
    <row r="39" spans="1:11" s="566" customFormat="1" ht="18.75" customHeight="1">
      <c r="A39" s="603"/>
      <c r="B39" s="604" t="s">
        <v>279</v>
      </c>
      <c r="C39" s="605"/>
      <c r="D39" s="605"/>
      <c r="E39" s="606"/>
      <c r="F39" s="607"/>
      <c r="H39" s="1563"/>
    </row>
    <row r="40" spans="1:11" s="566" customFormat="1" ht="18.75" customHeight="1">
      <c r="A40" s="608"/>
      <c r="B40" s="609" t="s">
        <v>280</v>
      </c>
      <c r="C40" s="610"/>
      <c r="D40" s="611"/>
      <c r="E40" s="612"/>
      <c r="F40" s="613"/>
      <c r="H40" s="1563"/>
    </row>
    <row r="41" spans="1:11" s="566" customFormat="1" ht="17.25" customHeight="1">
      <c r="A41" s="540"/>
      <c r="H41" s="1563"/>
    </row>
    <row r="42" spans="1:11" s="615" customFormat="1" ht="12.75">
      <c r="A42" s="614"/>
      <c r="B42" s="566"/>
      <c r="C42" s="566"/>
      <c r="D42" s="566"/>
      <c r="E42" s="566"/>
      <c r="F42" s="566"/>
      <c r="H42" s="1564"/>
    </row>
    <row r="43" spans="1:11" s="615" customFormat="1" ht="33" customHeight="1">
      <c r="A43" s="616"/>
      <c r="B43" s="566"/>
      <c r="C43" s="566"/>
      <c r="D43" s="566"/>
      <c r="E43" s="566"/>
      <c r="F43" s="566"/>
      <c r="H43" s="1564"/>
    </row>
    <row r="44" spans="1:11" s="615" customFormat="1" ht="12.75">
      <c r="A44" s="616"/>
      <c r="C44" s="566"/>
      <c r="D44" s="566"/>
      <c r="E44" s="566"/>
      <c r="F44" s="566"/>
      <c r="H44" s="1564"/>
    </row>
    <row r="45" spans="1:11" s="615" customFormat="1" ht="12.75">
      <c r="A45" s="616"/>
      <c r="B45" s="566"/>
      <c r="C45" s="566"/>
      <c r="D45" s="566"/>
      <c r="E45" s="566"/>
      <c r="F45" s="566"/>
      <c r="H45" s="1564"/>
    </row>
    <row r="46" spans="1:11" s="615" customFormat="1" ht="12.75">
      <c r="A46" s="617"/>
      <c r="B46" s="566"/>
      <c r="C46" s="566"/>
      <c r="D46" s="566"/>
      <c r="E46" s="566"/>
      <c r="F46" s="566"/>
      <c r="H46" s="1564"/>
    </row>
    <row r="47" spans="1:11" s="615" customFormat="1" ht="12.75">
      <c r="A47" s="566"/>
      <c r="B47" s="566"/>
      <c r="C47" s="566"/>
      <c r="D47" s="566"/>
      <c r="E47" s="566"/>
      <c r="F47" s="566"/>
      <c r="H47" s="1564"/>
    </row>
    <row r="48" spans="1:11" s="615" customFormat="1" ht="16.5">
      <c r="A48" s="566"/>
      <c r="B48" s="581"/>
      <c r="C48" s="581"/>
      <c r="D48" s="581"/>
      <c r="E48" s="618"/>
      <c r="F48" s="619"/>
      <c r="H48" s="1564"/>
    </row>
    <row r="49" spans="1:8" s="615" customFormat="1">
      <c r="A49" s="566"/>
      <c r="B49" s="620"/>
      <c r="C49" s="566"/>
      <c r="D49" s="566"/>
      <c r="E49" s="566"/>
      <c r="F49" s="566"/>
      <c r="H49" s="1564"/>
    </row>
    <row r="50" spans="1:8" s="615" customFormat="1">
      <c r="A50" s="616"/>
      <c r="B50" s="566"/>
      <c r="C50" s="621"/>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s="615" customFormat="1" ht="12.75">
      <c r="A54" s="616"/>
      <c r="B54" s="566"/>
      <c r="C54" s="566"/>
      <c r="D54" s="566"/>
      <c r="E54" s="566"/>
      <c r="F54" s="566"/>
      <c r="H54" s="1564"/>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row r="59" spans="1:8">
      <c r="A59" s="592"/>
      <c r="B59" s="592"/>
      <c r="C59" s="592"/>
      <c r="D59" s="592"/>
      <c r="E59" s="592"/>
      <c r="F59" s="592"/>
    </row>
  </sheetData>
  <pageMargins left="0.3125" right="0.19791666666666666" top="0.1875" bottom="0.75" header="0.3" footer="0.3"/>
  <pageSetup paperSize="9" orientation="portrait" r:id="rId1"/>
  <headerFooter>
    <oddFooter xml:space="preserve">&amp;L&amp;8​
ctp architectes, sas_Siret 50772925900022 RCS Beziers - N° TVA intracommunautaire : FR87 507 729 259 - APE : 7111Z
Inscrit au tableau régional de l'ordre des architectes : Languedoc Roussillon N° S12588 /  MAF N° 257773N11 
</oddFooter>
  </headerFooter>
  <colBreaks count="1" manualBreakCount="1">
    <brk id="6" max="1048575" man="1"/>
  </colBreaks>
  <drawing r:id="rId2"/>
</worksheet>
</file>

<file path=xl/worksheets/sheet9.xml><?xml version="1.0" encoding="utf-8"?>
<worksheet xmlns="http://schemas.openxmlformats.org/spreadsheetml/2006/main" xmlns:r="http://schemas.openxmlformats.org/officeDocument/2006/relationships">
  <dimension ref="A1:M59"/>
  <sheetViews>
    <sheetView workbookViewId="0">
      <selection sqref="A1:IV65536"/>
    </sheetView>
  </sheetViews>
  <sheetFormatPr baseColWidth="10" defaultRowHeight="13.5"/>
  <cols>
    <col min="1" max="1" width="5" style="580" customWidth="1"/>
    <col min="2" max="2" width="35.7109375" style="580" customWidth="1"/>
    <col min="3" max="3" width="14.28515625" style="580" customWidth="1"/>
    <col min="4" max="5" width="13.5703125" style="580" customWidth="1"/>
    <col min="6" max="6" width="11.42578125" style="580" customWidth="1"/>
    <col min="7" max="7" width="2.140625" style="580" customWidth="1"/>
    <col min="8" max="8" width="11.7109375" style="1560" customWidth="1"/>
    <col min="9" max="11" width="11.7109375" style="580" customWidth="1"/>
    <col min="12" max="16384" width="11.42578125" style="580"/>
  </cols>
  <sheetData>
    <row r="1" spans="1:12" s="528" customFormat="1" ht="58.5" customHeight="1">
      <c r="A1" s="547"/>
      <c r="B1" s="2031"/>
      <c r="C1" s="548"/>
      <c r="D1" s="549"/>
      <c r="E1" s="548"/>
      <c r="F1" s="550"/>
      <c r="H1" s="1559"/>
    </row>
    <row r="2" spans="1:12" s="528" customFormat="1" ht="22.5" customHeight="1">
      <c r="A2" s="552"/>
      <c r="B2" s="553" t="s">
        <v>213</v>
      </c>
      <c r="C2" s="554" t="s">
        <v>368</v>
      </c>
      <c r="D2" s="555"/>
      <c r="E2" s="1956"/>
      <c r="F2" s="556"/>
      <c r="H2" s="1559"/>
    </row>
    <row r="3" spans="1:12" s="528" customFormat="1" ht="31.5" customHeight="1">
      <c r="A3" s="557"/>
      <c r="B3" s="558" t="s">
        <v>43</v>
      </c>
      <c r="C3" s="559" t="s">
        <v>195</v>
      </c>
      <c r="D3" s="560"/>
      <c r="E3" s="531"/>
      <c r="F3" s="561"/>
      <c r="H3" s="1559"/>
    </row>
    <row r="4" spans="1:12" s="528" customFormat="1" ht="18.75" customHeight="1">
      <c r="A4" s="562" t="s">
        <v>39</v>
      </c>
      <c r="B4" s="563" t="s">
        <v>67</v>
      </c>
      <c r="C4" s="463" t="s">
        <v>205</v>
      </c>
      <c r="D4" s="564" t="s">
        <v>132</v>
      </c>
      <c r="E4" s="565"/>
      <c r="F4" s="548"/>
      <c r="G4" s="566"/>
      <c r="H4" s="1559"/>
    </row>
    <row r="5" spans="1:12" s="528" customFormat="1" ht="18" customHeight="1">
      <c r="A5" s="567" t="s">
        <v>278</v>
      </c>
      <c r="C5" s="550"/>
      <c r="D5" s="568" t="s">
        <v>130</v>
      </c>
      <c r="G5" s="566"/>
      <c r="H5" s="1559"/>
    </row>
    <row r="6" spans="1:12" s="528" customFormat="1" ht="18" customHeight="1">
      <c r="A6" s="569" t="s">
        <v>110</v>
      </c>
      <c r="B6" s="531"/>
      <c r="C6" s="570"/>
      <c r="D6" s="571" t="s">
        <v>131</v>
      </c>
      <c r="E6" s="531"/>
      <c r="F6" s="572"/>
      <c r="G6" s="566"/>
      <c r="H6" s="1559"/>
    </row>
    <row r="7" spans="1:12" s="528" customFormat="1" ht="14.25" customHeight="1">
      <c r="A7" s="566"/>
      <c r="D7" s="573"/>
      <c r="F7" s="574"/>
      <c r="G7" s="566"/>
      <c r="H7" s="1559"/>
    </row>
    <row r="8" spans="1:12" ht="18.75" customHeight="1">
      <c r="A8" s="575"/>
      <c r="B8" s="576"/>
      <c r="C8" s="577"/>
      <c r="D8" s="577"/>
      <c r="E8" s="1979" t="s">
        <v>52</v>
      </c>
      <c r="F8" s="1980">
        <v>43193</v>
      </c>
    </row>
    <row r="9" spans="1:12" ht="17.25" customHeight="1">
      <c r="A9" s="581"/>
      <c r="B9" s="582"/>
      <c r="C9" s="566"/>
      <c r="D9" s="583"/>
      <c r="E9" s="584" t="s">
        <v>176</v>
      </c>
      <c r="F9" s="585">
        <v>0.1</v>
      </c>
    </row>
    <row r="10" spans="1:12" ht="9.75" customHeight="1">
      <c r="C10" s="586"/>
      <c r="D10" s="587"/>
      <c r="K10" s="588"/>
    </row>
    <row r="11" spans="1:12" ht="19.5" customHeight="1">
      <c r="A11" s="646" t="s">
        <v>218</v>
      </c>
      <c r="B11" s="647" t="s">
        <v>217</v>
      </c>
      <c r="C11" s="533" t="s">
        <v>0</v>
      </c>
      <c r="D11" s="648" t="s">
        <v>219</v>
      </c>
      <c r="E11" s="529" t="s">
        <v>277</v>
      </c>
      <c r="F11" s="529" t="s">
        <v>239</v>
      </c>
      <c r="G11" s="589"/>
    </row>
    <row r="12" spans="1:12" ht="15" customHeight="1">
      <c r="A12" s="2082" t="s">
        <v>44</v>
      </c>
      <c r="B12" s="1673" t="s">
        <v>216</v>
      </c>
      <c r="C12" s="1976">
        <v>350</v>
      </c>
      <c r="D12" s="1977">
        <v>1</v>
      </c>
      <c r="E12" s="1549">
        <f>C12*D12</f>
        <v>350</v>
      </c>
      <c r="F12" s="1978">
        <f>(E12*0.1)+E12</f>
        <v>385</v>
      </c>
    </row>
    <row r="13" spans="1:12" ht="15" customHeight="1">
      <c r="A13" s="650" t="s">
        <v>4</v>
      </c>
      <c r="B13" s="622" t="s">
        <v>45</v>
      </c>
      <c r="C13" s="1970">
        <v>480</v>
      </c>
      <c r="D13" s="628">
        <v>1</v>
      </c>
      <c r="E13" s="632">
        <f t="shared" ref="E13:E23" si="0">C13*D13</f>
        <v>480</v>
      </c>
      <c r="F13" s="633">
        <f t="shared" ref="F13:F23" si="1">(E13*0.1)+E13</f>
        <v>528</v>
      </c>
      <c r="K13" s="1692" t="s">
        <v>168</v>
      </c>
    </row>
    <row r="14" spans="1:12" ht="15" customHeight="1">
      <c r="A14" s="650" t="s">
        <v>108</v>
      </c>
      <c r="B14" s="622" t="s">
        <v>112</v>
      </c>
      <c r="C14" s="629">
        <v>960</v>
      </c>
      <c r="D14" s="628">
        <v>1</v>
      </c>
      <c r="E14" s="632">
        <f t="shared" si="0"/>
        <v>960</v>
      </c>
      <c r="F14" s="633">
        <f t="shared" si="1"/>
        <v>1056</v>
      </c>
      <c r="I14" s="589"/>
      <c r="K14" s="1969">
        <v>830</v>
      </c>
      <c r="L14" s="580" t="s">
        <v>1107</v>
      </c>
    </row>
    <row r="15" spans="1:12" ht="15" customHeight="1">
      <c r="A15" s="650" t="s">
        <v>113</v>
      </c>
      <c r="B15" s="622" t="s">
        <v>215</v>
      </c>
      <c r="C15" s="629">
        <v>1440</v>
      </c>
      <c r="D15" s="628">
        <v>1</v>
      </c>
      <c r="E15" s="632">
        <f t="shared" si="0"/>
        <v>1440</v>
      </c>
      <c r="F15" s="633">
        <f t="shared" si="1"/>
        <v>1584</v>
      </c>
      <c r="K15" s="1970">
        <f>2174-K14</f>
        <v>1344</v>
      </c>
      <c r="L15" s="566" t="s">
        <v>1108</v>
      </c>
    </row>
    <row r="16" spans="1:12" ht="15" customHeight="1">
      <c r="A16" s="650" t="s">
        <v>6</v>
      </c>
      <c r="B16" s="622" t="s">
        <v>5</v>
      </c>
      <c r="C16" s="629">
        <v>960</v>
      </c>
      <c r="D16" s="628">
        <v>1</v>
      </c>
      <c r="E16" s="632">
        <f t="shared" si="0"/>
        <v>960</v>
      </c>
      <c r="F16" s="633">
        <f t="shared" si="1"/>
        <v>1056</v>
      </c>
      <c r="K16" s="1970">
        <f>4142-2174</f>
        <v>1968</v>
      </c>
      <c r="L16" s="566" t="s">
        <v>1109</v>
      </c>
    </row>
    <row r="17" spans="1:13" ht="16.5" customHeight="1">
      <c r="A17" s="650" t="s">
        <v>7</v>
      </c>
      <c r="B17" s="622" t="s">
        <v>70</v>
      </c>
      <c r="C17" s="629">
        <v>1440</v>
      </c>
      <c r="D17" s="628">
        <v>1</v>
      </c>
      <c r="E17" s="632">
        <f t="shared" si="0"/>
        <v>1440</v>
      </c>
      <c r="F17" s="633">
        <f t="shared" si="1"/>
        <v>1584</v>
      </c>
      <c r="K17" s="1970">
        <v>1440</v>
      </c>
      <c r="L17" s="566" t="s">
        <v>1133</v>
      </c>
    </row>
    <row r="18" spans="1:13" ht="16.5" customHeight="1">
      <c r="A18" s="2083" t="s">
        <v>9</v>
      </c>
      <c r="B18" s="622" t="s">
        <v>8</v>
      </c>
      <c r="C18" s="629">
        <v>480</v>
      </c>
      <c r="D18" s="628">
        <v>1</v>
      </c>
      <c r="E18" s="632">
        <f t="shared" si="0"/>
        <v>480</v>
      </c>
      <c r="F18" s="633">
        <f t="shared" si="1"/>
        <v>528</v>
      </c>
      <c r="K18" s="1970">
        <v>250</v>
      </c>
      <c r="L18" s="566" t="s">
        <v>1134</v>
      </c>
    </row>
    <row r="19" spans="1:13" ht="16.5" customHeight="1">
      <c r="A19" s="2084" t="s">
        <v>1120</v>
      </c>
      <c r="B19" s="622" t="s">
        <v>1119</v>
      </c>
      <c r="C19" s="1970">
        <v>250</v>
      </c>
      <c r="D19" s="628">
        <v>1</v>
      </c>
      <c r="E19" s="632">
        <f>C19*D19</f>
        <v>250</v>
      </c>
      <c r="F19" s="633">
        <f>(E19*0.1)+E19</f>
        <v>275</v>
      </c>
      <c r="K19" s="1970">
        <v>1584</v>
      </c>
      <c r="L19" s="566" t="s">
        <v>1146</v>
      </c>
    </row>
    <row r="20" spans="1:13" ht="18.75" customHeight="1">
      <c r="A20" s="650" t="s">
        <v>11</v>
      </c>
      <c r="B20" s="622" t="s">
        <v>10</v>
      </c>
      <c r="C20" s="624">
        <v>288</v>
      </c>
      <c r="D20" s="623">
        <v>1</v>
      </c>
      <c r="E20" s="632">
        <f t="shared" si="0"/>
        <v>288</v>
      </c>
      <c r="F20" s="633">
        <f t="shared" si="1"/>
        <v>316.8</v>
      </c>
      <c r="G20" s="589"/>
    </row>
    <row r="21" spans="1:13" ht="16.5" customHeight="1">
      <c r="A21" s="2083" t="s">
        <v>12</v>
      </c>
      <c r="B21" s="654" t="s">
        <v>31</v>
      </c>
      <c r="C21" s="624">
        <v>3072</v>
      </c>
      <c r="D21" s="623">
        <v>0.5</v>
      </c>
      <c r="E21" s="632">
        <f t="shared" si="0"/>
        <v>1536</v>
      </c>
      <c r="F21" s="633">
        <f t="shared" si="1"/>
        <v>1689.6</v>
      </c>
      <c r="I21" s="589"/>
    </row>
    <row r="22" spans="1:13" ht="16.5" customHeight="1">
      <c r="A22" s="653" t="s">
        <v>14</v>
      </c>
      <c r="B22" s="654" t="s">
        <v>13</v>
      </c>
      <c r="C22" s="624">
        <v>192</v>
      </c>
      <c r="D22" s="623">
        <v>0</v>
      </c>
      <c r="E22" s="632">
        <f t="shared" si="0"/>
        <v>0</v>
      </c>
      <c r="F22" s="633">
        <f t="shared" si="1"/>
        <v>0</v>
      </c>
    </row>
    <row r="23" spans="1:13" ht="16.5" customHeight="1">
      <c r="A23" s="655" t="s">
        <v>16</v>
      </c>
      <c r="B23" s="656" t="s">
        <v>15</v>
      </c>
      <c r="C23" s="626">
        <v>288</v>
      </c>
      <c r="D23" s="627">
        <v>0</v>
      </c>
      <c r="E23" s="634">
        <f t="shared" si="0"/>
        <v>0</v>
      </c>
      <c r="F23" s="635">
        <f t="shared" si="1"/>
        <v>0</v>
      </c>
      <c r="G23" s="589"/>
    </row>
    <row r="24" spans="1:13" ht="16.5" customHeight="1">
      <c r="A24" s="657"/>
      <c r="B24" s="658" t="s">
        <v>221</v>
      </c>
      <c r="C24" s="624">
        <f>SUM(C12:C23)</f>
        <v>10200</v>
      </c>
      <c r="D24" s="1594" t="s">
        <v>1112</v>
      </c>
      <c r="E24" s="660">
        <f>SUM(E12:E23)</f>
        <v>8184</v>
      </c>
      <c r="F24" s="661">
        <f>(E24*0.1)+E24</f>
        <v>9002.4</v>
      </c>
    </row>
    <row r="25" spans="1:13" ht="22.5" customHeight="1">
      <c r="A25" s="657"/>
      <c r="B25" s="657"/>
      <c r="C25" s="662"/>
      <c r="D25" s="663"/>
      <c r="E25" s="664"/>
      <c r="F25" s="665"/>
    </row>
    <row r="26" spans="1:13" ht="15" customHeight="1">
      <c r="A26" s="657"/>
      <c r="B26" s="658" t="str">
        <f>B2</f>
        <v>SITUATION N° 170530</v>
      </c>
      <c r="C26" s="666" t="str">
        <f>C2</f>
        <v>7</v>
      </c>
      <c r="D26" s="663"/>
      <c r="E26" s="667"/>
      <c r="F26" s="665"/>
      <c r="H26" s="1561"/>
    </row>
    <row r="27" spans="1:13" s="566" customFormat="1" ht="16.5" customHeight="1">
      <c r="A27" s="657"/>
      <c r="B27" s="678"/>
      <c r="C27" s="679" t="s">
        <v>221</v>
      </c>
      <c r="D27" s="672">
        <f>E24</f>
        <v>8184</v>
      </c>
      <c r="E27" s="673"/>
      <c r="H27" s="1562"/>
    </row>
    <row r="28" spans="1:13" s="566" customFormat="1" ht="16.5" customHeight="1">
      <c r="A28" s="657"/>
      <c r="B28" s="682"/>
      <c r="C28" s="1972" t="s">
        <v>1111</v>
      </c>
      <c r="D28" s="1973">
        <v>-7416</v>
      </c>
      <c r="E28" s="1670"/>
      <c r="H28" s="1562"/>
    </row>
    <row r="29" spans="1:13" s="566" customFormat="1" ht="16.5" customHeight="1">
      <c r="A29" s="657"/>
      <c r="B29" s="657"/>
      <c r="C29" s="676" t="s">
        <v>1110</v>
      </c>
      <c r="D29" s="659">
        <f>SUM(D27:D28)</f>
        <v>768</v>
      </c>
      <c r="E29" s="1974"/>
      <c r="H29" s="1562"/>
      <c r="I29" s="659"/>
    </row>
    <row r="30" spans="1:13" s="566" customFormat="1" ht="16.5" customHeight="1">
      <c r="A30" s="657"/>
      <c r="B30" s="658"/>
      <c r="C30" s="676" t="s">
        <v>176</v>
      </c>
      <c r="D30" s="659">
        <f>D29*E30</f>
        <v>76.800000000000011</v>
      </c>
      <c r="E30" s="1975">
        <v>0.1</v>
      </c>
      <c r="H30" s="1562"/>
    </row>
    <row r="31" spans="1:13" s="566" customFormat="1" ht="22.5" customHeight="1">
      <c r="A31" s="657"/>
      <c r="B31" s="1981"/>
      <c r="C31" s="1982" t="s">
        <v>282</v>
      </c>
      <c r="D31" s="1983">
        <f>D29+D30</f>
        <v>844.8</v>
      </c>
      <c r="E31" s="1984" t="s">
        <v>285</v>
      </c>
      <c r="H31" s="1562"/>
    </row>
    <row r="32" spans="1:13" s="566" customFormat="1" ht="16.5" customHeight="1">
      <c r="B32" s="669"/>
      <c r="H32" s="1560"/>
      <c r="J32" s="1611"/>
      <c r="K32" s="1611"/>
      <c r="L32" s="1611"/>
      <c r="M32" s="1611"/>
    </row>
    <row r="33" spans="1:11" s="566" customFormat="1" ht="16.5" customHeight="1">
      <c r="B33" s="593"/>
      <c r="D33" s="670" t="s">
        <v>56</v>
      </c>
      <c r="E33" s="671">
        <f>F8</f>
        <v>43193</v>
      </c>
      <c r="H33" s="1563"/>
      <c r="K33" s="1970">
        <f>SUM(K14:K32)</f>
        <v>7416</v>
      </c>
    </row>
    <row r="34" spans="1:11" s="566" customFormat="1" ht="16.5" customHeight="1">
      <c r="B34" s="593"/>
      <c r="H34" s="1563"/>
    </row>
    <row r="35" spans="1:11" s="566" customFormat="1">
      <c r="A35" s="589"/>
      <c r="F35" s="595"/>
      <c r="H35" s="1563"/>
    </row>
    <row r="36" spans="1:11" s="566" customFormat="1" ht="18.75" customHeight="1">
      <c r="A36" s="589"/>
      <c r="E36" s="596"/>
      <c r="F36" s="580"/>
      <c r="H36" s="1563"/>
    </row>
    <row r="37" spans="1:11" s="566" customFormat="1" ht="57.75" customHeight="1">
      <c r="A37" s="589"/>
      <c r="B37" s="597"/>
      <c r="C37" s="580"/>
      <c r="D37" s="528"/>
      <c r="E37" s="598"/>
      <c r="H37" s="1563"/>
    </row>
    <row r="38" spans="1:11" s="566" customFormat="1" ht="16.5" customHeight="1">
      <c r="A38" s="599"/>
      <c r="B38" s="600" t="s">
        <v>62</v>
      </c>
      <c r="C38" s="601" t="s">
        <v>223</v>
      </c>
      <c r="D38" s="602"/>
      <c r="E38" s="602"/>
      <c r="F38" s="602"/>
      <c r="H38" s="1563"/>
    </row>
    <row r="39" spans="1:11" s="566" customFormat="1" ht="18.75" customHeight="1">
      <c r="A39" s="603"/>
      <c r="B39" s="604" t="s">
        <v>279</v>
      </c>
      <c r="C39" s="605"/>
      <c r="D39" s="605"/>
      <c r="E39" s="606"/>
      <c r="F39" s="607"/>
      <c r="H39" s="1563"/>
    </row>
    <row r="40" spans="1:11" s="566" customFormat="1" ht="18.75" customHeight="1">
      <c r="A40" s="608"/>
      <c r="B40" s="609" t="s">
        <v>280</v>
      </c>
      <c r="C40" s="610"/>
      <c r="D40" s="611"/>
      <c r="E40" s="612"/>
      <c r="F40" s="613"/>
      <c r="H40" s="1563"/>
    </row>
    <row r="41" spans="1:11" s="566" customFormat="1" ht="17.25" customHeight="1">
      <c r="A41" s="540"/>
      <c r="H41" s="1563"/>
    </row>
    <row r="42" spans="1:11" s="615" customFormat="1" ht="12.75">
      <c r="A42" s="614"/>
      <c r="B42" s="566"/>
      <c r="C42" s="566"/>
      <c r="D42" s="566"/>
      <c r="E42" s="566"/>
      <c r="F42" s="566"/>
      <c r="H42" s="1564"/>
    </row>
    <row r="43" spans="1:11" s="615" customFormat="1" ht="33" customHeight="1">
      <c r="A43" s="616"/>
      <c r="B43" s="566"/>
      <c r="C43" s="566"/>
      <c r="D43" s="566"/>
      <c r="E43" s="566"/>
      <c r="F43" s="566"/>
      <c r="H43" s="1564"/>
    </row>
    <row r="44" spans="1:11" s="615" customFormat="1" ht="12.75">
      <c r="A44" s="616"/>
      <c r="C44" s="566"/>
      <c r="D44" s="566"/>
      <c r="E44" s="566"/>
      <c r="F44" s="566"/>
      <c r="H44" s="1564"/>
    </row>
    <row r="45" spans="1:11" s="615" customFormat="1" ht="12.75">
      <c r="A45" s="616"/>
      <c r="B45" s="566"/>
      <c r="C45" s="566"/>
      <c r="D45" s="566"/>
      <c r="E45" s="566"/>
      <c r="F45" s="566"/>
      <c r="H45" s="1564"/>
    </row>
    <row r="46" spans="1:11" s="615" customFormat="1" ht="12.75">
      <c r="A46" s="617"/>
      <c r="B46" s="566"/>
      <c r="C46" s="566"/>
      <c r="D46" s="566"/>
      <c r="E46" s="566"/>
      <c r="F46" s="566"/>
      <c r="H46" s="1564"/>
    </row>
    <row r="47" spans="1:11" s="615" customFormat="1" ht="12.75">
      <c r="A47" s="566"/>
      <c r="B47" s="566"/>
      <c r="C47" s="566"/>
      <c r="D47" s="566"/>
      <c r="E47" s="566"/>
      <c r="F47" s="566"/>
      <c r="H47" s="1564"/>
    </row>
    <row r="48" spans="1:11" s="615" customFormat="1" ht="16.5">
      <c r="A48" s="566"/>
      <c r="B48" s="581"/>
      <c r="C48" s="581"/>
      <c r="D48" s="581"/>
      <c r="E48" s="618"/>
      <c r="F48" s="619"/>
      <c r="H48" s="1564"/>
    </row>
    <row r="49" spans="1:8" s="615" customFormat="1">
      <c r="A49" s="566"/>
      <c r="B49" s="620"/>
      <c r="C49" s="566"/>
      <c r="D49" s="566"/>
      <c r="E49" s="566"/>
      <c r="F49" s="566"/>
      <c r="H49" s="1564"/>
    </row>
    <row r="50" spans="1:8" s="615" customFormat="1">
      <c r="A50" s="616"/>
      <c r="B50" s="566"/>
      <c r="C50" s="621"/>
      <c r="D50" s="566"/>
      <c r="E50" s="566"/>
      <c r="F50" s="566"/>
      <c r="H50" s="1564"/>
    </row>
    <row r="51" spans="1:8" s="615" customFormat="1" ht="12.75">
      <c r="A51" s="616"/>
      <c r="B51" s="566"/>
      <c r="C51" s="566"/>
      <c r="D51" s="566"/>
      <c r="E51" s="566"/>
      <c r="F51" s="566"/>
      <c r="H51" s="1564"/>
    </row>
    <row r="52" spans="1:8" s="615" customFormat="1" ht="12.75">
      <c r="A52" s="616"/>
      <c r="B52" s="566"/>
      <c r="C52" s="566"/>
      <c r="D52" s="566"/>
      <c r="E52" s="566"/>
      <c r="F52" s="566"/>
      <c r="H52" s="1564"/>
    </row>
    <row r="53" spans="1:8" s="615" customFormat="1" ht="12.75">
      <c r="A53" s="616"/>
      <c r="B53" s="566"/>
      <c r="C53" s="566"/>
      <c r="D53" s="566"/>
      <c r="E53" s="566"/>
      <c r="F53" s="566"/>
      <c r="H53" s="1564"/>
    </row>
    <row r="54" spans="1:8" s="615" customFormat="1" ht="12.75">
      <c r="A54" s="616"/>
      <c r="B54" s="566"/>
      <c r="C54" s="566"/>
      <c r="D54" s="566"/>
      <c r="E54" s="566"/>
      <c r="F54" s="566"/>
      <c r="H54" s="1564"/>
    </row>
    <row r="55" spans="1:8">
      <c r="A55" s="592"/>
      <c r="B55" s="592"/>
      <c r="C55" s="592"/>
      <c r="D55" s="592"/>
      <c r="E55" s="592"/>
      <c r="F55" s="592"/>
    </row>
    <row r="56" spans="1:8">
      <c r="A56" s="592"/>
      <c r="B56" s="592"/>
      <c r="C56" s="592"/>
      <c r="D56" s="592"/>
      <c r="E56" s="592"/>
      <c r="F56" s="592"/>
    </row>
    <row r="57" spans="1:8">
      <c r="A57" s="592"/>
      <c r="B57" s="592"/>
      <c r="C57" s="592"/>
      <c r="D57" s="592"/>
      <c r="E57" s="592"/>
      <c r="F57" s="592"/>
    </row>
    <row r="58" spans="1:8">
      <c r="A58" s="592"/>
      <c r="B58" s="592"/>
      <c r="C58" s="592"/>
      <c r="D58" s="592"/>
      <c r="E58" s="592"/>
      <c r="F58" s="592"/>
    </row>
    <row r="59" spans="1:8">
      <c r="A59" s="592"/>
      <c r="B59" s="592"/>
      <c r="C59" s="592"/>
      <c r="D59" s="592"/>
      <c r="E59" s="592"/>
      <c r="F59" s="592"/>
    </row>
  </sheetData>
  <pageMargins left="0.56000000000000005" right="0.11" top="0.31" bottom="0.63" header="0.17" footer="0.2"/>
  <pageSetup paperSize="9" orientation="portrait" r:id="rId1"/>
  <headerFooter>
    <oddFooter xml:space="preserve">&amp;L&amp;8​​
CTP architectes, sas_Siret 50772925900022 RCS Beziers, N° TVA intracommunautaire : FR87 507 729 259 - APE : 7111Z
Ordre des architectes : Languedoc Roussillon N° S12588 /  MAF N° 257773N11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18</vt:i4>
      </vt:variant>
    </vt:vector>
  </HeadingPairs>
  <TitlesOfParts>
    <vt:vector size="42" baseType="lpstr">
      <vt:lpstr>Estim</vt:lpstr>
      <vt:lpstr>Florampt</vt:lpstr>
      <vt:lpstr>S1</vt:lpstr>
      <vt:lpstr>S2</vt:lpstr>
      <vt:lpstr>S3</vt:lpstr>
      <vt:lpstr>S4</vt:lpstr>
      <vt:lpstr>S5</vt:lpstr>
      <vt:lpstr>S6</vt:lpstr>
      <vt:lpstr>S7</vt:lpstr>
      <vt:lpstr>S8</vt:lpstr>
      <vt:lpstr>S9</vt:lpstr>
      <vt:lpstr>DPGF</vt:lpstr>
      <vt:lpstr>Ent.</vt:lpstr>
      <vt:lpstr>Analyse</vt:lpstr>
      <vt:lpstr>Planing</vt:lpstr>
      <vt:lpstr>CR01</vt:lpstr>
      <vt:lpstr>CR24</vt:lpstr>
      <vt:lpstr>CR25</vt:lpstr>
      <vt:lpstr>PVS3</vt:lpstr>
      <vt:lpstr>OUB</vt:lpstr>
      <vt:lpstr>RAM</vt:lpstr>
      <vt:lpstr>ABElec</vt:lpstr>
      <vt:lpstr>EPC</vt:lpstr>
      <vt:lpstr>PV</vt:lpstr>
      <vt:lpstr>ABElec!Zone_d_impression</vt:lpstr>
      <vt:lpstr>Analyse!Zone_d_impression</vt:lpstr>
      <vt:lpstr>'CR01'!Zone_d_impression</vt:lpstr>
      <vt:lpstr>'CR24'!Zone_d_impression</vt:lpstr>
      <vt:lpstr>'CR25'!Zone_d_impression</vt:lpstr>
      <vt:lpstr>DPGF!Zone_d_impression</vt:lpstr>
      <vt:lpstr>Ent.!Zone_d_impression</vt:lpstr>
      <vt:lpstr>EPC!Zone_d_impression</vt:lpstr>
      <vt:lpstr>Florampt!Zone_d_impression</vt:lpstr>
      <vt:lpstr>OUB!Zone_d_impression</vt:lpstr>
      <vt:lpstr>Planing!Zone_d_impression</vt:lpstr>
      <vt:lpstr>PV!Zone_d_impression</vt:lpstr>
      <vt:lpstr>'PVS3'!Zone_d_impression</vt:lpstr>
      <vt:lpstr>RAM!Zone_d_impression</vt:lpstr>
      <vt:lpstr>'S5'!Zone_d_impression</vt:lpstr>
      <vt:lpstr>'S6'!Zone_d_impression</vt:lpstr>
      <vt:lpstr>'S7'!Zone_d_impression</vt:lpstr>
      <vt:lpstr>'S9'!Zone_d_impression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B1M1E 15P5</dc:creator>
  <cp:lastModifiedBy>CTP</cp:lastModifiedBy>
  <cp:lastPrinted>2019-02-19T08:04:56Z</cp:lastPrinted>
  <dcterms:created xsi:type="dcterms:W3CDTF">2013-03-07T13:01:16Z</dcterms:created>
  <dcterms:modified xsi:type="dcterms:W3CDTF">2019-02-19T08:13:51Z</dcterms:modified>
</cp:coreProperties>
</file>